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R:\public\企画課\(2) 地方公務員健康状況等に関する実態調査\Ｒ８①健康状況\01調査依頼【R８】\01調査実施伺い　R８\"/>
    </mc:Choice>
  </mc:AlternateContent>
  <xr:revisionPtr revIDLastSave="0" documentId="8_{891F8A3C-6955-46FA-923F-2B6D186209B0}" xr6:coauthVersionLast="47" xr6:coauthVersionMax="47" xr10:uidLastSave="{00000000-0000-0000-0000-000000000000}"/>
  <workbookProtection workbookAlgorithmName="SHA-512" workbookHashValue="BsowgF9dymyMCVyN/oDw5qP4eUY+SdZXPHKRL7FQNlt/QiSOftUQBPCxDS4WqaidxvN4mSEgP1xRpOH39AbZ7g==" workbookSaltValue="7mKgFCLSmRkaEQKCVAOGsw==" workbookSpinCount="100000" lockStructure="1"/>
  <bookViews>
    <workbookView xWindow="-120" yWindow="-120" windowWidth="20730" windowHeight="11040" xr2:uid="{8EF7E4EF-DBCA-45F5-BDF2-31975DFACBB7}"/>
  </bookViews>
  <sheets>
    <sheet name="表紙" sheetId="3" r:id="rId1"/>
    <sheet name="１" sheetId="1" r:id="rId2"/>
    <sheet name="２" sheetId="2" r:id="rId3"/>
    <sheet name="３" sheetId="9" r:id="rId4"/>
    <sheet name="４" sheetId="19" r:id="rId5"/>
    <sheet name="５" sheetId="5" r:id="rId6"/>
    <sheet name="システム" sheetId="12" state="hidden" r:id="rId7"/>
    <sheet name="5-2" sheetId="23" r:id="rId8"/>
    <sheet name="5-3" sheetId="24" r:id="rId9"/>
    <sheet name="６" sheetId="6" r:id="rId10"/>
    <sheet name="7" sheetId="10" r:id="rId11"/>
    <sheet name="８" sheetId="21" state="hidden" r:id="rId12"/>
    <sheet name="コメント" sheetId="20" r:id="rId13"/>
    <sheet name="DATAⅠ" sheetId="13" state="hidden" r:id="rId14"/>
    <sheet name="DATAⅡ" sheetId="14" state="hidden" r:id="rId15"/>
    <sheet name="DATAⅢ" sheetId="15" state="hidden" r:id="rId16"/>
    <sheet name="DATAⅣ" sheetId="16" state="hidden" r:id="rId17"/>
    <sheet name="DATAⅤ" sheetId="17" state="hidden" r:id="rId18"/>
    <sheet name="DATAⅥ" sheetId="22" state="hidden" r:id="rId19"/>
  </sheets>
  <externalReferences>
    <externalReference r:id="rId20"/>
  </externalReferences>
  <definedNames>
    <definedName name="_xlnm.Print_Area" localSheetId="1">'１'!$A$1:$AD$26</definedName>
    <definedName name="_xlnm.Print_Area" localSheetId="3">'３'!$A$1:$Z$35</definedName>
    <definedName name="_xlnm.Print_Area" localSheetId="4">'４'!$A$1:$AA$27</definedName>
    <definedName name="_xlnm.Print_Area" localSheetId="5">'５'!$A$1:$H$40</definedName>
    <definedName name="_xlnm.Print_Area" localSheetId="7">'5-2'!$A$1:$L$40</definedName>
    <definedName name="_xlnm.Print_Area" localSheetId="8">'5-3'!$A$1:$L$40</definedName>
    <definedName name="_xlnm.Print_Area" localSheetId="9">'６'!$A$1:$K$34</definedName>
    <definedName name="_xlnm.Print_Area" localSheetId="10">'7'!$A$1:$K$36</definedName>
    <definedName name="_xlnm.Print_Area" localSheetId="0">表紙!$A$1:$D$16</definedName>
    <definedName name="選択" localSheetId="12">[1]システム!$A$5:$A$6</definedName>
    <definedName name="選択">システム!$A$5:$A$6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24" l="1"/>
  <c r="J40" i="23"/>
  <c r="I40" i="23"/>
  <c r="H40" i="23"/>
  <c r="G40" i="23"/>
  <c r="F40" i="23"/>
  <c r="E40" i="23"/>
  <c r="J40" i="24"/>
  <c r="I40" i="24"/>
  <c r="H40" i="24"/>
  <c r="G40" i="24"/>
  <c r="F40" i="24"/>
  <c r="L40" i="24" s="1"/>
  <c r="E40" i="24"/>
  <c r="Q7" i="24"/>
  <c r="O7" i="24" s="1"/>
  <c r="Q3" i="24"/>
  <c r="O3" i="24" s="1"/>
  <c r="Q4" i="24"/>
  <c r="K21" i="24"/>
  <c r="K21" i="23"/>
  <c r="K16" i="23"/>
  <c r="Q3" i="23"/>
  <c r="O3" i="23" s="1"/>
  <c r="U1" i="9"/>
  <c r="U2" i="9"/>
  <c r="B5" i="23"/>
  <c r="Q5" i="23"/>
  <c r="O5" i="23" s="1"/>
  <c r="E44" i="23" s="1"/>
  <c r="B6" i="24"/>
  <c r="Q5" i="24"/>
  <c r="L16" i="24"/>
  <c r="L17" i="24"/>
  <c r="L16" i="23"/>
  <c r="L17" i="23"/>
  <c r="B6" i="23"/>
  <c r="B5" i="24"/>
  <c r="L39" i="24"/>
  <c r="L38" i="24"/>
  <c r="L37" i="24"/>
  <c r="L36" i="24"/>
  <c r="L35" i="24"/>
  <c r="L34" i="24"/>
  <c r="L33" i="24"/>
  <c r="L32" i="24"/>
  <c r="L31" i="24"/>
  <c r="L30" i="24"/>
  <c r="L29" i="24"/>
  <c r="Q28" i="24"/>
  <c r="L28" i="24"/>
  <c r="Q27" i="24"/>
  <c r="L27" i="24"/>
  <c r="Q26" i="24"/>
  <c r="O26" i="24"/>
  <c r="L26" i="24"/>
  <c r="Q25" i="24"/>
  <c r="L25" i="24"/>
  <c r="Q24" i="24"/>
  <c r="L24" i="24"/>
  <c r="Q23" i="24"/>
  <c r="L23" i="24"/>
  <c r="Q22" i="24"/>
  <c r="O22" i="24" s="1"/>
  <c r="L22" i="24"/>
  <c r="Q21" i="24"/>
  <c r="L21" i="24"/>
  <c r="Q20" i="24"/>
  <c r="O20" i="24"/>
  <c r="L20" i="24"/>
  <c r="Q19" i="24"/>
  <c r="L19" i="24"/>
  <c r="Q18" i="24"/>
  <c r="O18" i="24"/>
  <c r="L18" i="24"/>
  <c r="Q17" i="24"/>
  <c r="Q16" i="24"/>
  <c r="Q15" i="24"/>
  <c r="O15" i="24"/>
  <c r="Q14" i="24"/>
  <c r="Q13" i="24"/>
  <c r="Q12" i="24"/>
  <c r="O12" i="24" s="1"/>
  <c r="Q10" i="24"/>
  <c r="Q9" i="24"/>
  <c r="O9" i="24" s="1"/>
  <c r="Q8" i="24"/>
  <c r="O8" i="24" s="1"/>
  <c r="Q6" i="24"/>
  <c r="O6" i="24"/>
  <c r="O2" i="24"/>
  <c r="O1" i="24"/>
  <c r="L39" i="23"/>
  <c r="L38" i="23"/>
  <c r="L37" i="23"/>
  <c r="L36" i="23"/>
  <c r="L35" i="23"/>
  <c r="L34" i="23"/>
  <c r="L33" i="23"/>
  <c r="L32" i="23"/>
  <c r="L31" i="23"/>
  <c r="L30" i="23"/>
  <c r="L29" i="23"/>
  <c r="Q28" i="23"/>
  <c r="L28" i="23"/>
  <c r="Q27" i="23"/>
  <c r="L27" i="23"/>
  <c r="Q26" i="23"/>
  <c r="O26" i="23" s="1"/>
  <c r="L26" i="23"/>
  <c r="Q25" i="23"/>
  <c r="O25" i="23" s="1"/>
  <c r="L25" i="23"/>
  <c r="Q24" i="23"/>
  <c r="L24" i="23"/>
  <c r="Q23" i="23"/>
  <c r="L23" i="23"/>
  <c r="Q22" i="23"/>
  <c r="L22" i="23"/>
  <c r="Q21" i="23"/>
  <c r="L21" i="23"/>
  <c r="Q20" i="23"/>
  <c r="L20" i="23"/>
  <c r="Q19" i="23"/>
  <c r="L19" i="23"/>
  <c r="Q18" i="23"/>
  <c r="L18" i="23"/>
  <c r="Q17" i="23"/>
  <c r="Q16" i="23"/>
  <c r="Q15" i="23"/>
  <c r="Q14" i="23"/>
  <c r="Q13" i="23"/>
  <c r="Q12" i="23"/>
  <c r="O12" i="23" s="1"/>
  <c r="Q10" i="23"/>
  <c r="Q9" i="23"/>
  <c r="O9" i="23" s="1"/>
  <c r="Q8" i="23"/>
  <c r="O8" i="23"/>
  <c r="Q7" i="23"/>
  <c r="Q6" i="23"/>
  <c r="O6" i="23" s="1"/>
  <c r="Q4" i="23"/>
  <c r="O2" i="23"/>
  <c r="O1" i="23"/>
  <c r="AJ135" i="1"/>
  <c r="AJ134" i="1"/>
  <c r="ED5" i="13"/>
  <c r="EC5" i="13"/>
  <c r="AK136" i="1"/>
  <c r="AI136" i="1"/>
  <c r="AH3" i="19"/>
  <c r="AF3" i="19" s="1"/>
  <c r="AD3" i="19" s="1"/>
  <c r="EI5" i="14"/>
  <c r="EJ5" i="14"/>
  <c r="AF2" i="19"/>
  <c r="AD2" i="19" s="1"/>
  <c r="AH1" i="19"/>
  <c r="AF1" i="19" s="1"/>
  <c r="AD1" i="19" s="1"/>
  <c r="EB5" i="13"/>
  <c r="DZ5" i="13"/>
  <c r="EA5" i="13"/>
  <c r="DY5" i="13"/>
  <c r="AK135" i="1"/>
  <c r="AK134" i="1"/>
  <c r="AK132" i="1"/>
  <c r="AK133" i="1"/>
  <c r="AI133" i="1"/>
  <c r="AG133" i="1" s="1"/>
  <c r="AJ132" i="1"/>
  <c r="AJ131" i="1"/>
  <c r="AK131" i="1"/>
  <c r="AI131" i="1" s="1"/>
  <c r="AG131" i="1" s="1"/>
  <c r="AI130" i="1"/>
  <c r="AI1" i="1"/>
  <c r="AG1" i="1"/>
  <c r="AI2" i="1"/>
  <c r="AG2" i="1" s="1"/>
  <c r="C3" i="1"/>
  <c r="Q3" i="1"/>
  <c r="AI3" i="1"/>
  <c r="AG3" i="1" s="1"/>
  <c r="Z4" i="1"/>
  <c r="AI109" i="1"/>
  <c r="AG109" i="1" s="1"/>
  <c r="AI4" i="1"/>
  <c r="AI5" i="1"/>
  <c r="AJ6" i="1"/>
  <c r="AK6" i="1"/>
  <c r="AI6" i="1"/>
  <c r="AG6" i="1" s="1"/>
  <c r="AI7" i="1"/>
  <c r="AG7" i="1" s="1"/>
  <c r="AI9" i="1"/>
  <c r="AG9" i="1"/>
  <c r="AG10" i="1"/>
  <c r="AI11" i="1"/>
  <c r="AG11" i="1"/>
  <c r="AG12" i="1"/>
  <c r="AI13" i="1"/>
  <c r="AG13" i="1" s="1"/>
  <c r="AJ14" i="1"/>
  <c r="AI14" i="1"/>
  <c r="AG14" i="1" s="1"/>
  <c r="AK14" i="1"/>
  <c r="AI15" i="1"/>
  <c r="AG15" i="1" s="1"/>
  <c r="AI17" i="1"/>
  <c r="AG17" i="1" s="1"/>
  <c r="AI18" i="1"/>
  <c r="AG18" i="1"/>
  <c r="AI19" i="1"/>
  <c r="AG19" i="1" s="1"/>
  <c r="AI20" i="1"/>
  <c r="AG20" i="1" s="1"/>
  <c r="AI21" i="1"/>
  <c r="AG21" i="1" s="1"/>
  <c r="AJ22" i="1"/>
  <c r="AI22" i="1"/>
  <c r="AG22" i="1" s="1"/>
  <c r="AK22" i="1"/>
  <c r="AI23" i="1"/>
  <c r="AG23" i="1" s="1"/>
  <c r="AG25" i="1"/>
  <c r="AI25" i="1"/>
  <c r="AI26" i="1"/>
  <c r="AG26" i="1"/>
  <c r="AG27" i="1"/>
  <c r="AI27" i="1"/>
  <c r="AI28" i="1"/>
  <c r="AG28" i="1" s="1"/>
  <c r="AI29" i="1"/>
  <c r="AG29" i="1" s="1"/>
  <c r="AJ30" i="1"/>
  <c r="AI30" i="1"/>
  <c r="AG30" i="1" s="1"/>
  <c r="AK30" i="1"/>
  <c r="AI31" i="1"/>
  <c r="AG31" i="1" s="1"/>
  <c r="AI32" i="1"/>
  <c r="AG32" i="1" s="1"/>
  <c r="AI34" i="1"/>
  <c r="AG34" i="1"/>
  <c r="AI35" i="1"/>
  <c r="AG35" i="1" s="1"/>
  <c r="AI36" i="1"/>
  <c r="AG36" i="1" s="1"/>
  <c r="AI37" i="1"/>
  <c r="AG37" i="1" s="1"/>
  <c r="AI38" i="1"/>
  <c r="AG38" i="1"/>
  <c r="AJ39" i="1"/>
  <c r="AK39" i="1"/>
  <c r="AI40" i="1"/>
  <c r="AG40" i="1" s="1"/>
  <c r="AI41" i="1"/>
  <c r="AG41" i="1" s="1"/>
  <c r="AI42" i="1"/>
  <c r="AG42" i="1"/>
  <c r="AI44" i="1"/>
  <c r="AG44" i="1" s="1"/>
  <c r="AI45" i="1"/>
  <c r="AG45" i="1" s="1"/>
  <c r="AI46" i="1"/>
  <c r="AG46" i="1" s="1"/>
  <c r="AI47" i="1"/>
  <c r="AG47" i="1"/>
  <c r="AI48" i="1"/>
  <c r="AG48" i="1" s="1"/>
  <c r="AJ49" i="1"/>
  <c r="AI49" i="1" s="1"/>
  <c r="AG49" i="1" s="1"/>
  <c r="AK49" i="1"/>
  <c r="AI50" i="1"/>
  <c r="AG50" i="1"/>
  <c r="AI51" i="1"/>
  <c r="AG51" i="1" s="1"/>
  <c r="AI52" i="1"/>
  <c r="AG52" i="1"/>
  <c r="AI54" i="1"/>
  <c r="AG54" i="1"/>
  <c r="AI55" i="1"/>
  <c r="AG55" i="1"/>
  <c r="AI56" i="1"/>
  <c r="AG56" i="1" s="1"/>
  <c r="AI57" i="1"/>
  <c r="AG57" i="1"/>
  <c r="AI58" i="1"/>
  <c r="AG58" i="1"/>
  <c r="AJ59" i="1"/>
  <c r="AI59" i="1"/>
  <c r="AG59" i="1"/>
  <c r="AK59" i="1"/>
  <c r="AI60" i="1"/>
  <c r="AG60" i="1"/>
  <c r="AI62" i="1"/>
  <c r="AG62" i="1"/>
  <c r="AI63" i="1"/>
  <c r="AG63" i="1"/>
  <c r="AI64" i="1"/>
  <c r="AG64" i="1" s="1"/>
  <c r="AI65" i="1"/>
  <c r="AG65" i="1"/>
  <c r="AI66" i="1"/>
  <c r="AG66" i="1"/>
  <c r="AJ67" i="1"/>
  <c r="AI67" i="1"/>
  <c r="AG67" i="1"/>
  <c r="AK67" i="1"/>
  <c r="AI68" i="1"/>
  <c r="AG68" i="1"/>
  <c r="AI70" i="1"/>
  <c r="AG70" i="1"/>
  <c r="AI71" i="1"/>
  <c r="AG71" i="1"/>
  <c r="AI72" i="1"/>
  <c r="AG72" i="1" s="1"/>
  <c r="AI73" i="1"/>
  <c r="AG73" i="1"/>
  <c r="AI74" i="1"/>
  <c r="AG74" i="1"/>
  <c r="AJ75" i="1"/>
  <c r="AK75" i="1"/>
  <c r="AI75" i="1"/>
  <c r="AG75" i="1" s="1"/>
  <c r="AI76" i="1"/>
  <c r="AG76" i="1"/>
  <c r="AI78" i="1"/>
  <c r="AG78" i="1"/>
  <c r="AI79" i="1"/>
  <c r="AG79" i="1"/>
  <c r="AI80" i="1"/>
  <c r="AG80" i="1" s="1"/>
  <c r="AI81" i="1"/>
  <c r="AG81" i="1"/>
  <c r="AI82" i="1"/>
  <c r="AG82" i="1"/>
  <c r="AJ83" i="1"/>
  <c r="AK83" i="1"/>
  <c r="AI84" i="1"/>
  <c r="AG84" i="1" s="1"/>
  <c r="AI86" i="1"/>
  <c r="AG86" i="1"/>
  <c r="AI87" i="1"/>
  <c r="AG87" i="1"/>
  <c r="AI88" i="1"/>
  <c r="AG88" i="1"/>
  <c r="AI89" i="1"/>
  <c r="AG89" i="1" s="1"/>
  <c r="AI90" i="1"/>
  <c r="AG90" i="1"/>
  <c r="AJ91" i="1"/>
  <c r="AK91" i="1"/>
  <c r="AI91" i="1" s="1"/>
  <c r="AG91" i="1" s="1"/>
  <c r="AI92" i="1"/>
  <c r="AG92" i="1" s="1"/>
  <c r="AI94" i="1"/>
  <c r="AG94" i="1"/>
  <c r="AI95" i="1"/>
  <c r="AG95" i="1"/>
  <c r="AI96" i="1"/>
  <c r="AG96" i="1"/>
  <c r="AI97" i="1"/>
  <c r="AG97" i="1" s="1"/>
  <c r="AI98" i="1"/>
  <c r="AG98" i="1"/>
  <c r="AJ99" i="1"/>
  <c r="AK99" i="1"/>
  <c r="AI99" i="1" s="1"/>
  <c r="AG99" i="1" s="1"/>
  <c r="AI100" i="1"/>
  <c r="AG100" i="1" s="1"/>
  <c r="AI102" i="1"/>
  <c r="AG102" i="1"/>
  <c r="AI103" i="1"/>
  <c r="AG103" i="1"/>
  <c r="AI104" i="1"/>
  <c r="AG104" i="1"/>
  <c r="AI105" i="1"/>
  <c r="AG105" i="1" s="1"/>
  <c r="AI106" i="1"/>
  <c r="AG106" i="1"/>
  <c r="AJ107" i="1"/>
  <c r="AK107" i="1"/>
  <c r="AI107" i="1" s="1"/>
  <c r="AG107" i="1" s="1"/>
  <c r="AI108" i="1"/>
  <c r="AG108" i="1" s="1"/>
  <c r="AI110" i="1"/>
  <c r="AG110" i="1"/>
  <c r="AI111" i="1"/>
  <c r="AG111" i="1"/>
  <c r="AI112" i="1"/>
  <c r="AG112" i="1"/>
  <c r="AG113" i="1"/>
  <c r="AJ114" i="1"/>
  <c r="AK114" i="1"/>
  <c r="AI114" i="1"/>
  <c r="AG114" i="1" s="1"/>
  <c r="AI115" i="1"/>
  <c r="AG115" i="1" s="1"/>
  <c r="AI117" i="1"/>
  <c r="AG117" i="1"/>
  <c r="AI118" i="1"/>
  <c r="AG118" i="1" s="1"/>
  <c r="AI119" i="1"/>
  <c r="AG119" i="1" s="1"/>
  <c r="AG120" i="1"/>
  <c r="AJ121" i="1"/>
  <c r="AI121" i="1"/>
  <c r="AG121" i="1"/>
  <c r="AK121" i="1"/>
  <c r="AI122" i="1"/>
  <c r="AG122" i="1"/>
  <c r="AI124" i="1"/>
  <c r="AG124" i="1"/>
  <c r="AI125" i="1"/>
  <c r="AG125" i="1"/>
  <c r="AI126" i="1"/>
  <c r="AG126" i="1" s="1"/>
  <c r="AG127" i="1"/>
  <c r="AI128" i="1"/>
  <c r="AG128" i="1" s="1"/>
  <c r="AI129" i="1"/>
  <c r="AG129" i="1" s="1"/>
  <c r="H1" i="2"/>
  <c r="H2" i="2"/>
  <c r="AF1" i="9"/>
  <c r="AD1" i="9" s="1"/>
  <c r="AF2" i="9"/>
  <c r="AD2" i="9" s="1"/>
  <c r="AF3" i="9"/>
  <c r="AD3" i="9"/>
  <c r="AF4" i="9"/>
  <c r="AD4" i="9" s="1"/>
  <c r="G49" i="9" s="1"/>
  <c r="AF5" i="9"/>
  <c r="AD5" i="9" s="1"/>
  <c r="AF6" i="9"/>
  <c r="AD6" i="9"/>
  <c r="AF7" i="9"/>
  <c r="AD7" i="9" s="1"/>
  <c r="AF8" i="9"/>
  <c r="AD8" i="9"/>
  <c r="AF9" i="9"/>
  <c r="AD9" i="9" s="1"/>
  <c r="AF10" i="9"/>
  <c r="AD10" i="9" s="1"/>
  <c r="AF11" i="9"/>
  <c r="AD11" i="9" s="1"/>
  <c r="AF12" i="9"/>
  <c r="AD12" i="9"/>
  <c r="AF13" i="9"/>
  <c r="AD13" i="9" s="1"/>
  <c r="AF14" i="9"/>
  <c r="AD14" i="9" s="1"/>
  <c r="AF15" i="9"/>
  <c r="AD15" i="9" s="1"/>
  <c r="AF16" i="9"/>
  <c r="AD16" i="9"/>
  <c r="AF17" i="9"/>
  <c r="AD17" i="9" s="1"/>
  <c r="AF18" i="9"/>
  <c r="AD18" i="9" s="1"/>
  <c r="A44" i="9" s="1"/>
  <c r="AF19" i="9"/>
  <c r="AD19" i="9" s="1"/>
  <c r="AF20" i="9"/>
  <c r="AD20" i="9"/>
  <c r="AF21" i="9"/>
  <c r="AD21" i="9" s="1"/>
  <c r="AF22" i="9"/>
  <c r="AD22" i="9" s="1"/>
  <c r="AF23" i="9"/>
  <c r="AD23" i="9" s="1"/>
  <c r="AF24" i="9"/>
  <c r="AD24" i="9"/>
  <c r="AF25" i="9"/>
  <c r="AD25" i="9" s="1"/>
  <c r="AF26" i="9"/>
  <c r="AD26" i="9" s="1"/>
  <c r="AF27" i="9"/>
  <c r="AD27" i="9" s="1"/>
  <c r="AF28" i="9"/>
  <c r="AD28" i="9"/>
  <c r="AF29" i="9"/>
  <c r="AD29" i="9" s="1"/>
  <c r="AF30" i="9"/>
  <c r="AD30" i="9" s="1"/>
  <c r="AF31" i="9"/>
  <c r="AD31" i="9" s="1"/>
  <c r="AF32" i="9"/>
  <c r="AD32" i="9"/>
  <c r="AF33" i="9"/>
  <c r="AD33" i="9" s="1"/>
  <c r="AF34" i="9"/>
  <c r="AD34" i="9" s="1"/>
  <c r="AF35" i="9"/>
  <c r="AD35" i="9" s="1"/>
  <c r="AF36" i="9"/>
  <c r="AD36" i="9"/>
  <c r="U1" i="19"/>
  <c r="U2" i="19"/>
  <c r="AF4" i="19"/>
  <c r="AD4" i="19" s="1"/>
  <c r="AF5" i="19"/>
  <c r="M1" i="5"/>
  <c r="K1" i="5"/>
  <c r="B3" i="5"/>
  <c r="B3" i="24"/>
  <c r="B4" i="5"/>
  <c r="H7" i="5"/>
  <c r="D5" i="15" s="1"/>
  <c r="E40" i="5"/>
  <c r="AC5" i="15" s="1"/>
  <c r="H40" i="5"/>
  <c r="BA5" i="15"/>
  <c r="Q2" i="6"/>
  <c r="O2" i="6" s="1"/>
  <c r="E3" i="6"/>
  <c r="Q3" i="6"/>
  <c r="E4" i="6"/>
  <c r="Q4" i="6"/>
  <c r="O4" i="6"/>
  <c r="Q5" i="6"/>
  <c r="O5" i="6"/>
  <c r="Q6" i="6"/>
  <c r="O6" i="6"/>
  <c r="Q7" i="6"/>
  <c r="O7" i="6" s="1"/>
  <c r="O8" i="6"/>
  <c r="Q9" i="6"/>
  <c r="O9" i="6" s="1"/>
  <c r="Q10" i="6"/>
  <c r="O10" i="6"/>
  <c r="Q11" i="6"/>
  <c r="O11" i="6"/>
  <c r="Q12" i="6"/>
  <c r="O12" i="6" s="1"/>
  <c r="L13" i="6"/>
  <c r="Q13" i="6"/>
  <c r="O13" i="6"/>
  <c r="L14" i="6"/>
  <c r="Q14" i="6"/>
  <c r="O14" i="6"/>
  <c r="L15" i="6"/>
  <c r="Q15" i="6"/>
  <c r="O15" i="6"/>
  <c r="L16" i="6"/>
  <c r="Q16" i="6"/>
  <c r="O16" i="6" s="1"/>
  <c r="L17" i="6"/>
  <c r="Q17" i="6"/>
  <c r="O17" i="6" s="1"/>
  <c r="L18" i="6"/>
  <c r="Q18" i="6"/>
  <c r="O18" i="6" s="1"/>
  <c r="L19" i="6"/>
  <c r="Q19" i="6"/>
  <c r="O19" i="6"/>
  <c r="L20" i="6"/>
  <c r="Q20" i="6"/>
  <c r="O20" i="6" s="1"/>
  <c r="L21" i="6"/>
  <c r="Q21" i="6"/>
  <c r="O21" i="6"/>
  <c r="L22" i="6"/>
  <c r="Q22" i="6"/>
  <c r="O22" i="6"/>
  <c r="L23" i="6"/>
  <c r="Q23" i="6"/>
  <c r="O23" i="6"/>
  <c r="L24" i="6"/>
  <c r="Q24" i="6"/>
  <c r="O24" i="6" s="1"/>
  <c r="L25" i="6"/>
  <c r="Q25" i="6"/>
  <c r="O25" i="6" s="1"/>
  <c r="L26" i="6"/>
  <c r="L27" i="6"/>
  <c r="L28" i="6"/>
  <c r="L29" i="6"/>
  <c r="L30" i="6"/>
  <c r="L31" i="6"/>
  <c r="L32" i="6"/>
  <c r="L33" i="6"/>
  <c r="E34" i="6"/>
  <c r="F34" i="6"/>
  <c r="G34" i="6"/>
  <c r="H34" i="6"/>
  <c r="I34" i="6"/>
  <c r="J34" i="6"/>
  <c r="K34" i="6"/>
  <c r="L34" i="6"/>
  <c r="Q1" i="6" s="1"/>
  <c r="O1" i="6" s="1"/>
  <c r="Q2" i="10"/>
  <c r="O2" i="10"/>
  <c r="E3" i="10"/>
  <c r="Q3" i="10"/>
  <c r="E4" i="10"/>
  <c r="Q4" i="10"/>
  <c r="O4" i="10" s="1"/>
  <c r="Q5" i="10"/>
  <c r="O5" i="10" s="1"/>
  <c r="E46" i="10" s="1"/>
  <c r="Q6" i="10"/>
  <c r="O6" i="10" s="1"/>
  <c r="Q7" i="10"/>
  <c r="O7" i="10"/>
  <c r="Q9" i="10"/>
  <c r="O9" i="10" s="1"/>
  <c r="Q10" i="10"/>
  <c r="O10" i="10" s="1"/>
  <c r="Q11" i="10"/>
  <c r="O11" i="10" s="1"/>
  <c r="Q12" i="10"/>
  <c r="O12" i="10"/>
  <c r="L13" i="10"/>
  <c r="Q13" i="10"/>
  <c r="O13" i="10"/>
  <c r="L14" i="10"/>
  <c r="Q14" i="10"/>
  <c r="O14" i="10" s="1"/>
  <c r="L15" i="10"/>
  <c r="Q15" i="10"/>
  <c r="O15" i="10"/>
  <c r="L16" i="10"/>
  <c r="Q16" i="10"/>
  <c r="O16" i="10" s="1"/>
  <c r="A49" i="10" s="1"/>
  <c r="L17" i="10"/>
  <c r="Q17" i="10"/>
  <c r="O17" i="10"/>
  <c r="L18" i="10"/>
  <c r="Q18" i="10"/>
  <c r="O18" i="10" s="1"/>
  <c r="L19" i="10"/>
  <c r="Q19" i="10"/>
  <c r="O19" i="10"/>
  <c r="L20" i="10"/>
  <c r="Q20" i="10"/>
  <c r="O20" i="10"/>
  <c r="L21" i="10"/>
  <c r="Q21" i="10"/>
  <c r="O21" i="10"/>
  <c r="L22" i="10"/>
  <c r="Q22" i="10"/>
  <c r="O22" i="10" s="1"/>
  <c r="L23" i="10"/>
  <c r="Q23" i="10"/>
  <c r="O23" i="10"/>
  <c r="L24" i="10"/>
  <c r="Q24" i="10"/>
  <c r="O24" i="10" s="1"/>
  <c r="L25" i="10"/>
  <c r="Q25" i="10"/>
  <c r="O25" i="10"/>
  <c r="L26" i="10"/>
  <c r="Q26" i="10"/>
  <c r="O26" i="10" s="1"/>
  <c r="L27" i="10"/>
  <c r="Q27" i="10"/>
  <c r="O27" i="10"/>
  <c r="L28" i="10"/>
  <c r="L29" i="10"/>
  <c r="L30" i="10"/>
  <c r="L31" i="10"/>
  <c r="L32" i="10"/>
  <c r="L33" i="10"/>
  <c r="L34" i="10"/>
  <c r="L35" i="10"/>
  <c r="E36" i="10"/>
  <c r="F36" i="10"/>
  <c r="G36" i="10"/>
  <c r="H36" i="10"/>
  <c r="I36" i="10"/>
  <c r="J36" i="10"/>
  <c r="K36" i="10"/>
  <c r="L36" i="10"/>
  <c r="Q1" i="10" s="1"/>
  <c r="O1" i="10" s="1"/>
  <c r="E3" i="21"/>
  <c r="E4" i="21"/>
  <c r="A5" i="13"/>
  <c r="B5" i="13"/>
  <c r="C5" i="13"/>
  <c r="D5" i="13"/>
  <c r="E5" i="13"/>
  <c r="F5" i="13"/>
  <c r="G5" i="13"/>
  <c r="H5" i="13"/>
  <c r="J5" i="13"/>
  <c r="K5" i="13"/>
  <c r="L5" i="13"/>
  <c r="M5" i="13"/>
  <c r="N5" i="13"/>
  <c r="O5" i="13"/>
  <c r="P5" i="13"/>
  <c r="Q5" i="13"/>
  <c r="R5" i="13"/>
  <c r="S5" i="13"/>
  <c r="T5" i="13"/>
  <c r="U5" i="13"/>
  <c r="V5" i="13"/>
  <c r="W5" i="13"/>
  <c r="X5" i="13"/>
  <c r="Y5" i="13"/>
  <c r="Z5" i="13"/>
  <c r="AA5" i="13"/>
  <c r="AB5" i="13"/>
  <c r="AC5" i="13"/>
  <c r="AD5" i="13"/>
  <c r="AE5" i="13"/>
  <c r="AF5" i="13"/>
  <c r="AG5" i="13"/>
  <c r="AH5" i="13"/>
  <c r="AI5" i="13"/>
  <c r="AJ5" i="13"/>
  <c r="AK5" i="13"/>
  <c r="AL5" i="13"/>
  <c r="AM5" i="13"/>
  <c r="AN5" i="13"/>
  <c r="AO5" i="13"/>
  <c r="AP5" i="13"/>
  <c r="AQ5" i="13"/>
  <c r="AR5" i="13"/>
  <c r="AS5" i="13"/>
  <c r="AT5" i="13"/>
  <c r="AU5" i="13"/>
  <c r="AV5" i="13"/>
  <c r="AW5" i="13"/>
  <c r="AX5" i="13"/>
  <c r="AY5" i="13"/>
  <c r="AZ5" i="13"/>
  <c r="BA5" i="13"/>
  <c r="BB5" i="13"/>
  <c r="BC5" i="13"/>
  <c r="BD5" i="13"/>
  <c r="BE5" i="13"/>
  <c r="BF5" i="13"/>
  <c r="BG5" i="13"/>
  <c r="BH5" i="13"/>
  <c r="BI5" i="13"/>
  <c r="BJ5" i="13"/>
  <c r="BK5" i="13"/>
  <c r="BL5" i="13"/>
  <c r="BM5" i="13"/>
  <c r="BN5" i="13"/>
  <c r="BO5" i="13"/>
  <c r="BP5" i="13"/>
  <c r="BQ5" i="13"/>
  <c r="BR5" i="13"/>
  <c r="BS5" i="13"/>
  <c r="BT5" i="13"/>
  <c r="BU5" i="13"/>
  <c r="BV5" i="13"/>
  <c r="BW5" i="13"/>
  <c r="BX5" i="13"/>
  <c r="BY5" i="13"/>
  <c r="BZ5" i="13"/>
  <c r="CA5" i="13"/>
  <c r="CB5" i="13"/>
  <c r="CC5" i="13"/>
  <c r="CD5" i="13"/>
  <c r="CE5" i="13"/>
  <c r="CF5" i="13"/>
  <c r="CG5" i="13"/>
  <c r="CH5" i="13"/>
  <c r="CI5" i="13"/>
  <c r="CJ5" i="13"/>
  <c r="CK5" i="13"/>
  <c r="CL5" i="13"/>
  <c r="CM5" i="13"/>
  <c r="CN5" i="13"/>
  <c r="CO5" i="13"/>
  <c r="CP5" i="13"/>
  <c r="CQ5" i="13"/>
  <c r="CR5" i="13"/>
  <c r="CS5" i="13"/>
  <c r="CT5" i="13"/>
  <c r="CU5" i="13"/>
  <c r="CV5" i="13"/>
  <c r="CW5" i="13"/>
  <c r="CX5" i="13"/>
  <c r="CY5" i="13"/>
  <c r="CZ5" i="13"/>
  <c r="DA5" i="13"/>
  <c r="DB5" i="13"/>
  <c r="DC5" i="13"/>
  <c r="DD5" i="13"/>
  <c r="DE5" i="13"/>
  <c r="DF5" i="13"/>
  <c r="DG5" i="13"/>
  <c r="DH5" i="13"/>
  <c r="DI5" i="13"/>
  <c r="DJ5" i="13"/>
  <c r="DK5" i="13"/>
  <c r="DL5" i="13"/>
  <c r="DM5" i="13"/>
  <c r="DN5" i="13"/>
  <c r="DO5" i="13"/>
  <c r="DP5" i="13"/>
  <c r="DQ5" i="13"/>
  <c r="DR5" i="13"/>
  <c r="DS5" i="13"/>
  <c r="DT5" i="13"/>
  <c r="DU5" i="13"/>
  <c r="DV5" i="13"/>
  <c r="DW5" i="13"/>
  <c r="DX5" i="13"/>
  <c r="A5" i="14"/>
  <c r="B5" i="14"/>
  <c r="C5" i="14"/>
  <c r="D5" i="14"/>
  <c r="E5" i="14"/>
  <c r="F5" i="14"/>
  <c r="G5" i="14"/>
  <c r="H5" i="14"/>
  <c r="I5" i="14"/>
  <c r="J5" i="14"/>
  <c r="K5" i="14"/>
  <c r="L5" i="14"/>
  <c r="M5" i="14"/>
  <c r="N5" i="14"/>
  <c r="O5" i="14"/>
  <c r="P5" i="14"/>
  <c r="Q5" i="14"/>
  <c r="R5" i="14"/>
  <c r="S5" i="14"/>
  <c r="T5" i="14"/>
  <c r="U5" i="14"/>
  <c r="V5" i="14"/>
  <c r="W5" i="14"/>
  <c r="X5" i="14"/>
  <c r="Y5" i="14"/>
  <c r="Z5" i="14"/>
  <c r="AA5" i="14"/>
  <c r="AB5" i="14"/>
  <c r="AC5" i="14"/>
  <c r="AD5" i="14"/>
  <c r="AE5" i="14"/>
  <c r="AF5" i="14"/>
  <c r="AG5" i="14"/>
  <c r="AH5" i="14"/>
  <c r="AI5" i="14"/>
  <c r="AJ5" i="14"/>
  <c r="AK5" i="14"/>
  <c r="AL5" i="14"/>
  <c r="AM5" i="14"/>
  <c r="AN5" i="14"/>
  <c r="AO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C5" i="14"/>
  <c r="ED5" i="14"/>
  <c r="EE5" i="14"/>
  <c r="EF5" i="14"/>
  <c r="EG5" i="14"/>
  <c r="EH5" i="14"/>
  <c r="A5" i="15"/>
  <c r="B5" i="15"/>
  <c r="C5" i="15"/>
  <c r="E5" i="15"/>
  <c r="F5" i="15"/>
  <c r="G5" i="15"/>
  <c r="H5" i="15"/>
  <c r="I5" i="15"/>
  <c r="J5" i="15"/>
  <c r="K5" i="15"/>
  <c r="L5" i="15"/>
  <c r="M5" i="15"/>
  <c r="N5" i="15"/>
  <c r="O5" i="15"/>
  <c r="P5" i="15"/>
  <c r="Q5" i="15"/>
  <c r="R5" i="15"/>
  <c r="S5" i="15"/>
  <c r="T5" i="15"/>
  <c r="U5" i="15"/>
  <c r="V5" i="15"/>
  <c r="W5" i="15"/>
  <c r="X5" i="15"/>
  <c r="Y5" i="15"/>
  <c r="Z5" i="15"/>
  <c r="AA5" i="15"/>
  <c r="AB5" i="15"/>
  <c r="AD5" i="15"/>
  <c r="AE5" i="15"/>
  <c r="AF5" i="15"/>
  <c r="AG5" i="15"/>
  <c r="AH5" i="15"/>
  <c r="AI5" i="15"/>
  <c r="AJ5" i="15"/>
  <c r="AK5" i="15"/>
  <c r="AL5" i="15"/>
  <c r="AM5" i="15"/>
  <c r="AN5" i="15"/>
  <c r="AO5" i="15"/>
  <c r="AP5" i="15"/>
  <c r="AQ5" i="15"/>
  <c r="AR5" i="15"/>
  <c r="AS5" i="15"/>
  <c r="AT5" i="15"/>
  <c r="AU5" i="15"/>
  <c r="AV5" i="15"/>
  <c r="AW5" i="15"/>
  <c r="AX5" i="15"/>
  <c r="AY5" i="15"/>
  <c r="AZ5" i="15"/>
  <c r="A5" i="16"/>
  <c r="B5" i="16"/>
  <c r="C5" i="16"/>
  <c r="D5" i="16"/>
  <c r="E5" i="16"/>
  <c r="F5" i="16"/>
  <c r="G5" i="16"/>
  <c r="H5" i="16"/>
  <c r="I5" i="16"/>
  <c r="J5" i="16"/>
  <c r="K5" i="16"/>
  <c r="L5" i="16"/>
  <c r="M5" i="16"/>
  <c r="N5" i="16"/>
  <c r="O5" i="16"/>
  <c r="P5" i="16"/>
  <c r="Q5" i="16"/>
  <c r="R5" i="16"/>
  <c r="S5" i="16"/>
  <c r="T5" i="16"/>
  <c r="U5" i="16"/>
  <c r="V5" i="16"/>
  <c r="W5" i="16"/>
  <c r="X5" i="16"/>
  <c r="Y5" i="16"/>
  <c r="Z5" i="16"/>
  <c r="AA5" i="16"/>
  <c r="AB5" i="16"/>
  <c r="AC5" i="16"/>
  <c r="AD5" i="16"/>
  <c r="AE5" i="16"/>
  <c r="AF5" i="16"/>
  <c r="AG5" i="16"/>
  <c r="AH5" i="16"/>
  <c r="AI5" i="16"/>
  <c r="AJ5" i="16"/>
  <c r="AK5" i="16"/>
  <c r="AL5" i="16"/>
  <c r="AM5" i="16"/>
  <c r="AN5" i="16"/>
  <c r="AO5" i="16"/>
  <c r="AP5" i="16"/>
  <c r="AQ5" i="16"/>
  <c r="AR5" i="16"/>
  <c r="AS5" i="16"/>
  <c r="AT5" i="16"/>
  <c r="AU5" i="16"/>
  <c r="AV5" i="16"/>
  <c r="AW5" i="16"/>
  <c r="AX5" i="16"/>
  <c r="AY5" i="16"/>
  <c r="AZ5" i="16"/>
  <c r="BA5" i="16"/>
  <c r="BB5" i="16"/>
  <c r="BC5" i="16"/>
  <c r="BD5" i="16"/>
  <c r="BE5" i="16"/>
  <c r="BF5" i="16"/>
  <c r="BG5" i="16"/>
  <c r="BH5" i="16"/>
  <c r="BI5" i="16"/>
  <c r="BJ5" i="16"/>
  <c r="BK5" i="16"/>
  <c r="BL5" i="16"/>
  <c r="BM5" i="16"/>
  <c r="BN5" i="16"/>
  <c r="BO5" i="16"/>
  <c r="BP5" i="16"/>
  <c r="BQ5" i="16"/>
  <c r="BR5" i="16"/>
  <c r="BS5" i="16"/>
  <c r="BT5" i="16"/>
  <c r="BU5" i="16"/>
  <c r="BV5" i="16"/>
  <c r="BW5" i="16"/>
  <c r="BX5" i="16"/>
  <c r="BY5" i="16"/>
  <c r="BZ5" i="16"/>
  <c r="CA5" i="16"/>
  <c r="CB5" i="16"/>
  <c r="CC5" i="16"/>
  <c r="CD5" i="16"/>
  <c r="CE5" i="16"/>
  <c r="CF5" i="16"/>
  <c r="CG5" i="16"/>
  <c r="CH5" i="16"/>
  <c r="CI5" i="16"/>
  <c r="CJ5" i="16"/>
  <c r="CK5" i="16"/>
  <c r="CL5" i="16"/>
  <c r="CM5" i="16"/>
  <c r="CN5" i="16"/>
  <c r="CO5" i="16"/>
  <c r="CP5" i="16"/>
  <c r="CQ5" i="16"/>
  <c r="CR5" i="16"/>
  <c r="CS5" i="16"/>
  <c r="CT5" i="16"/>
  <c r="CU5" i="16"/>
  <c r="CV5" i="16"/>
  <c r="CW5" i="16"/>
  <c r="CX5" i="16"/>
  <c r="CY5" i="16"/>
  <c r="CZ5" i="16"/>
  <c r="DA5" i="16"/>
  <c r="DB5" i="16"/>
  <c r="DC5" i="16"/>
  <c r="DD5" i="16"/>
  <c r="DE5" i="16"/>
  <c r="DF5" i="16"/>
  <c r="DG5" i="16"/>
  <c r="DH5" i="16"/>
  <c r="DI5" i="16"/>
  <c r="DJ5" i="16"/>
  <c r="DK5" i="16"/>
  <c r="DL5" i="16"/>
  <c r="DM5" i="16"/>
  <c r="DN5" i="16"/>
  <c r="DO5" i="16"/>
  <c r="DP5" i="16"/>
  <c r="DQ5" i="16"/>
  <c r="DR5" i="16"/>
  <c r="DS5" i="16"/>
  <c r="DT5" i="16"/>
  <c r="DU5" i="16"/>
  <c r="DV5" i="16"/>
  <c r="DW5" i="16"/>
  <c r="DX5" i="16"/>
  <c r="DY5" i="16"/>
  <c r="A5" i="17"/>
  <c r="B5" i="17"/>
  <c r="C5" i="17"/>
  <c r="D5" i="17"/>
  <c r="E5" i="17"/>
  <c r="F5" i="17"/>
  <c r="G5" i="17"/>
  <c r="H5" i="17"/>
  <c r="I5" i="17"/>
  <c r="J5" i="17"/>
  <c r="K5" i="17"/>
  <c r="L5" i="17"/>
  <c r="M5" i="17"/>
  <c r="N5" i="17"/>
  <c r="O5" i="17"/>
  <c r="P5" i="17"/>
  <c r="Q5" i="17"/>
  <c r="R5" i="17"/>
  <c r="S5" i="17"/>
  <c r="T5" i="17"/>
  <c r="U5" i="17"/>
  <c r="V5" i="17"/>
  <c r="W5" i="17"/>
  <c r="X5" i="17"/>
  <c r="Y5" i="17"/>
  <c r="Z5" i="17"/>
  <c r="AA5" i="17"/>
  <c r="AB5" i="17"/>
  <c r="AC5" i="17"/>
  <c r="AD5" i="17"/>
  <c r="AE5" i="17"/>
  <c r="AF5" i="17"/>
  <c r="AG5" i="17"/>
  <c r="AH5" i="17"/>
  <c r="AI5" i="17"/>
  <c r="AJ5" i="17"/>
  <c r="AK5" i="17"/>
  <c r="AL5" i="17"/>
  <c r="AM5" i="17"/>
  <c r="AN5" i="17"/>
  <c r="AO5" i="17"/>
  <c r="AP5" i="17"/>
  <c r="AQ5" i="17"/>
  <c r="AR5" i="17"/>
  <c r="AS5" i="17"/>
  <c r="AT5" i="17"/>
  <c r="AU5" i="17"/>
  <c r="AV5" i="17"/>
  <c r="AW5" i="17"/>
  <c r="AX5" i="17"/>
  <c r="AY5" i="17"/>
  <c r="AZ5" i="17"/>
  <c r="BA5" i="17"/>
  <c r="BB5" i="17"/>
  <c r="BC5" i="17"/>
  <c r="BD5" i="17"/>
  <c r="BE5" i="17"/>
  <c r="BF5" i="17"/>
  <c r="BG5" i="17"/>
  <c r="BH5" i="17"/>
  <c r="BI5" i="17"/>
  <c r="BJ5" i="17"/>
  <c r="BK5" i="17"/>
  <c r="BL5" i="17"/>
  <c r="BM5" i="17"/>
  <c r="BN5" i="17"/>
  <c r="BO5" i="17"/>
  <c r="BP5" i="17"/>
  <c r="BQ5" i="17"/>
  <c r="BR5" i="17"/>
  <c r="BS5" i="17"/>
  <c r="BT5" i="17"/>
  <c r="BU5" i="17"/>
  <c r="BV5" i="17"/>
  <c r="BW5" i="17"/>
  <c r="BX5" i="17"/>
  <c r="BY5" i="17"/>
  <c r="BZ5" i="17"/>
  <c r="CA5" i="17"/>
  <c r="CB5" i="17"/>
  <c r="CC5" i="17"/>
  <c r="CD5" i="17"/>
  <c r="CE5" i="17"/>
  <c r="CF5" i="17"/>
  <c r="CG5" i="17"/>
  <c r="CH5" i="17"/>
  <c r="CI5" i="17"/>
  <c r="CJ5" i="17"/>
  <c r="CK5" i="17"/>
  <c r="CL5" i="17"/>
  <c r="CM5" i="17"/>
  <c r="CN5" i="17"/>
  <c r="CO5" i="17"/>
  <c r="CP5" i="17"/>
  <c r="CQ5" i="17"/>
  <c r="CR5" i="17"/>
  <c r="CS5" i="17"/>
  <c r="CT5" i="17"/>
  <c r="CU5" i="17"/>
  <c r="CV5" i="17"/>
  <c r="CW5" i="17"/>
  <c r="CX5" i="17"/>
  <c r="CY5" i="17"/>
  <c r="CZ5" i="17"/>
  <c r="DA5" i="17"/>
  <c r="DB5" i="17"/>
  <c r="DC5" i="17"/>
  <c r="DD5" i="17"/>
  <c r="DE5" i="17"/>
  <c r="DF5" i="17"/>
  <c r="DG5" i="17"/>
  <c r="DH5" i="17"/>
  <c r="DI5" i="17"/>
  <c r="DJ5" i="17"/>
  <c r="DK5" i="17"/>
  <c r="DL5" i="17"/>
  <c r="DM5" i="17"/>
  <c r="DN5" i="17"/>
  <c r="DO5" i="17"/>
  <c r="DP5" i="17"/>
  <c r="DQ5" i="17"/>
  <c r="DR5" i="17"/>
  <c r="DS5" i="17"/>
  <c r="DT5" i="17"/>
  <c r="DU5" i="17"/>
  <c r="DV5" i="17"/>
  <c r="DW5" i="17"/>
  <c r="DX5" i="17"/>
  <c r="DY5" i="17"/>
  <c r="DZ5" i="17"/>
  <c r="EA5" i="17"/>
  <c r="EB5" i="17"/>
  <c r="EC5" i="17"/>
  <c r="ED5" i="17"/>
  <c r="EE5" i="17"/>
  <c r="EF5" i="17"/>
  <c r="EG5" i="17"/>
  <c r="EH5" i="17"/>
  <c r="EI5" i="17"/>
  <c r="EJ5" i="17"/>
  <c r="EK5" i="17"/>
  <c r="A5" i="22"/>
  <c r="B5" i="22"/>
  <c r="C5" i="22"/>
  <c r="D5" i="22"/>
  <c r="E5" i="22"/>
  <c r="F5" i="22"/>
  <c r="G5" i="22"/>
  <c r="H5" i="22"/>
  <c r="I5" i="22"/>
  <c r="J5" i="22"/>
  <c r="AI53" i="1"/>
  <c r="AG53" i="1"/>
  <c r="AD5" i="19"/>
  <c r="I5" i="13"/>
  <c r="AI43" i="1"/>
  <c r="AG43" i="1"/>
  <c r="AI33" i="1"/>
  <c r="AG33" i="1"/>
  <c r="AI24" i="1"/>
  <c r="AG24" i="1"/>
  <c r="AI8" i="1"/>
  <c r="AG8" i="1"/>
  <c r="AI61" i="1"/>
  <c r="AG61" i="1"/>
  <c r="AI123" i="1"/>
  <c r="AG123" i="1"/>
  <c r="AI77" i="1"/>
  <c r="AG77" i="1"/>
  <c r="AI69" i="1"/>
  <c r="AG69" i="1"/>
  <c r="AI101" i="1"/>
  <c r="AG101" i="1"/>
  <c r="AI83" i="1"/>
  <c r="AG83" i="1"/>
  <c r="AI39" i="1"/>
  <c r="AG39" i="1"/>
  <c r="AI134" i="1"/>
  <c r="AG134" i="1" s="1"/>
  <c r="AI135" i="1"/>
  <c r="AI132" i="1"/>
  <c r="AG132" i="1" s="1"/>
  <c r="A31" i="19"/>
  <c r="AG135" i="1"/>
  <c r="AG136" i="1"/>
  <c r="A29" i="1"/>
  <c r="G29" i="1"/>
  <c r="M2" i="5"/>
  <c r="K2" i="5" s="1"/>
  <c r="C29" i="3" s="1"/>
  <c r="O7" i="23"/>
  <c r="O10" i="24"/>
  <c r="O5" i="24"/>
  <c r="E59" i="24" s="1"/>
  <c r="O13" i="24"/>
  <c r="O10" i="23"/>
  <c r="O14" i="24"/>
  <c r="O16" i="24"/>
  <c r="O17" i="24"/>
  <c r="O13" i="23"/>
  <c r="O14" i="23"/>
  <c r="O15" i="23"/>
  <c r="O16" i="23"/>
  <c r="O17" i="23"/>
  <c r="O18" i="23"/>
  <c r="O19" i="23"/>
  <c r="O20" i="23"/>
  <c r="O21" i="23"/>
  <c r="O22" i="23"/>
  <c r="O19" i="24"/>
  <c r="O23" i="23"/>
  <c r="O24" i="23"/>
  <c r="O23" i="24"/>
  <c r="O24" i="24"/>
  <c r="O25" i="24"/>
  <c r="O27" i="24"/>
  <c r="O28" i="24"/>
  <c r="O21" i="24"/>
  <c r="O27" i="23"/>
  <c r="O28" i="23"/>
  <c r="G39" i="19"/>
  <c r="A35" i="19"/>
  <c r="A38" i="19"/>
  <c r="A34" i="19"/>
  <c r="O3" i="10"/>
  <c r="A62" i="10" s="1"/>
  <c r="E49" i="10"/>
  <c r="E51" i="10"/>
  <c r="E61" i="10"/>
  <c r="L40" i="23"/>
  <c r="M3" i="5"/>
  <c r="K3" i="5" s="1"/>
  <c r="O4" i="24"/>
  <c r="O4" i="23"/>
  <c r="A47" i="23" s="1"/>
  <c r="E46" i="24"/>
  <c r="E68" i="24"/>
  <c r="C44" i="5"/>
  <c r="A44" i="5"/>
  <c r="E68" i="23"/>
  <c r="A64" i="23"/>
  <c r="E62" i="23"/>
  <c r="B4" i="24"/>
  <c r="AI93" i="1"/>
  <c r="AG93" i="1" s="1"/>
  <c r="AI16" i="1"/>
  <c r="AG16" i="1"/>
  <c r="AI116" i="1"/>
  <c r="AG116" i="1"/>
  <c r="AI85" i="1"/>
  <c r="AG85" i="1"/>
  <c r="A30" i="1"/>
  <c r="B3" i="23"/>
  <c r="B4" i="23"/>
  <c r="A46" i="24" l="1"/>
  <c r="A44" i="24"/>
  <c r="A53" i="24"/>
  <c r="A55" i="24"/>
  <c r="A59" i="24"/>
  <c r="A50" i="24"/>
  <c r="E65" i="24"/>
  <c r="E44" i="24"/>
  <c r="A62" i="24"/>
  <c r="E48" i="24"/>
  <c r="A61" i="24"/>
  <c r="E52" i="24"/>
  <c r="E63" i="24"/>
  <c r="E45" i="24"/>
  <c r="E50" i="24"/>
  <c r="A49" i="24"/>
  <c r="E49" i="24"/>
  <c r="A68" i="24"/>
  <c r="A60" i="24"/>
  <c r="E51" i="24"/>
  <c r="E56" i="24"/>
  <c r="E60" i="24"/>
  <c r="A52" i="24"/>
  <c r="E53" i="24"/>
  <c r="E55" i="24"/>
  <c r="A54" i="24"/>
  <c r="E64" i="24"/>
  <c r="A47" i="24"/>
  <c r="E47" i="24"/>
  <c r="A48" i="24"/>
  <c r="E54" i="24"/>
  <c r="E66" i="24"/>
  <c r="E55" i="23"/>
  <c r="A48" i="6"/>
  <c r="E44" i="6"/>
  <c r="E50" i="6"/>
  <c r="E56" i="6"/>
  <c r="E53" i="6"/>
  <c r="A44" i="6"/>
  <c r="A46" i="6"/>
  <c r="A61" i="6"/>
  <c r="E42" i="6"/>
  <c r="A47" i="6"/>
  <c r="E47" i="6"/>
  <c r="E60" i="6"/>
  <c r="O3" i="6"/>
  <c r="E39" i="6"/>
  <c r="A63" i="6"/>
  <c r="E41" i="6"/>
  <c r="A55" i="6"/>
  <c r="E45" i="6"/>
  <c r="E49" i="6"/>
  <c r="E46" i="6"/>
  <c r="A39" i="6"/>
  <c r="A51" i="6"/>
  <c r="E61" i="6"/>
  <c r="E40" i="6"/>
  <c r="E59" i="6"/>
  <c r="A54" i="6"/>
  <c r="A57" i="6"/>
  <c r="E58" i="6"/>
  <c r="A45" i="6"/>
  <c r="E48" i="6"/>
  <c r="A45" i="23"/>
  <c r="A58" i="24"/>
  <c r="A57" i="24"/>
  <c r="G50" i="9"/>
  <c r="G30" i="1"/>
  <c r="G31" i="1"/>
  <c r="G32" i="1"/>
  <c r="A40" i="19"/>
  <c r="A33" i="19"/>
  <c r="C28" i="3"/>
  <c r="G40" i="19"/>
  <c r="G31" i="19"/>
  <c r="G32" i="19"/>
  <c r="G37" i="19"/>
  <c r="G34" i="19"/>
  <c r="G35" i="19"/>
  <c r="G36" i="19"/>
  <c r="G38" i="19"/>
  <c r="A32" i="19"/>
  <c r="A37" i="19"/>
  <c r="A39" i="19"/>
  <c r="G33" i="19"/>
  <c r="A36" i="19"/>
  <c r="E44" i="10"/>
  <c r="E55" i="10"/>
  <c r="A53" i="10"/>
  <c r="E41" i="10"/>
  <c r="A64" i="10"/>
  <c r="E52" i="10"/>
  <c r="A54" i="10"/>
  <c r="A56" i="10"/>
  <c r="E59" i="10"/>
  <c r="E48" i="10"/>
  <c r="A43" i="10"/>
  <c r="A63" i="10"/>
  <c r="E56" i="10"/>
  <c r="A41" i="10"/>
  <c r="E62" i="10"/>
  <c r="E65" i="10"/>
  <c r="E53" i="10"/>
  <c r="A46" i="10"/>
  <c r="A58" i="10"/>
  <c r="A45" i="10"/>
  <c r="E57" i="10"/>
  <c r="E50" i="10"/>
  <c r="E43" i="10"/>
  <c r="A55" i="10"/>
  <c r="A60" i="10"/>
  <c r="E63" i="10"/>
  <c r="A44" i="10"/>
  <c r="E54" i="10"/>
  <c r="A42" i="10"/>
  <c r="E45" i="10"/>
  <c r="E58" i="10"/>
  <c r="A47" i="10"/>
  <c r="A50" i="10"/>
  <c r="E47" i="10"/>
  <c r="E42" i="10"/>
  <c r="E60" i="10"/>
  <c r="E64" i="10"/>
  <c r="A61" i="10"/>
  <c r="A48" i="10"/>
  <c r="E57" i="23"/>
  <c r="A65" i="23"/>
  <c r="E53" i="23"/>
  <c r="A57" i="23"/>
  <c r="A51" i="23"/>
  <c r="A61" i="23"/>
  <c r="E58" i="23"/>
  <c r="A50" i="23"/>
  <c r="E49" i="23"/>
  <c r="A68" i="23"/>
  <c r="A53" i="23"/>
  <c r="E64" i="23"/>
  <c r="E63" i="23"/>
  <c r="A48" i="23"/>
  <c r="A55" i="23"/>
  <c r="A54" i="23"/>
  <c r="E66" i="23"/>
  <c r="E45" i="23"/>
  <c r="E50" i="23"/>
  <c r="A63" i="23"/>
  <c r="A60" i="23"/>
  <c r="E47" i="23"/>
  <c r="A59" i="23"/>
  <c r="A62" i="23"/>
  <c r="E56" i="23"/>
  <c r="A49" i="23"/>
  <c r="E67" i="23"/>
  <c r="E65" i="23"/>
  <c r="A44" i="23"/>
  <c r="A46" i="23"/>
  <c r="E54" i="23"/>
  <c r="A66" i="23"/>
  <c r="E46" i="23"/>
  <c r="E62" i="24"/>
  <c r="E67" i="24"/>
  <c r="A64" i="24"/>
  <c r="A52" i="10"/>
  <c r="A57" i="10"/>
  <c r="A56" i="9"/>
  <c r="A46" i="9"/>
  <c r="G58" i="9"/>
  <c r="A31" i="1"/>
  <c r="A67" i="23"/>
  <c r="E61" i="23"/>
  <c r="A52" i="23"/>
  <c r="C31" i="3"/>
  <c r="E48" i="23"/>
  <c r="C47" i="5"/>
  <c r="C48" i="5"/>
  <c r="A45" i="5"/>
  <c r="A48" i="5"/>
  <c r="C45" i="5"/>
  <c r="C46" i="5"/>
  <c r="A45" i="24"/>
  <c r="A51" i="24"/>
  <c r="A63" i="24"/>
  <c r="G43" i="9"/>
  <c r="AG4" i="1"/>
  <c r="E51" i="23"/>
  <c r="E60" i="23"/>
  <c r="E58" i="24"/>
  <c r="A47" i="5"/>
  <c r="A65" i="24"/>
  <c r="A56" i="24"/>
  <c r="A51" i="10"/>
  <c r="A65" i="10"/>
  <c r="A59" i="10"/>
  <c r="E43" i="6"/>
  <c r="E59" i="23"/>
  <c r="G55" i="9"/>
  <c r="E52" i="23"/>
  <c r="A58" i="23"/>
  <c r="A66" i="24"/>
  <c r="A32" i="1"/>
  <c r="A56" i="23"/>
  <c r="E57" i="24"/>
  <c r="A46" i="5"/>
  <c r="A67" i="24"/>
  <c r="E61" i="24"/>
  <c r="A40" i="9"/>
  <c r="A53" i="9"/>
  <c r="G48" i="9"/>
  <c r="A43" i="9"/>
  <c r="A50" i="9"/>
  <c r="G52" i="9"/>
  <c r="A49" i="9"/>
  <c r="A42" i="9"/>
  <c r="G41" i="9"/>
  <c r="G38" i="9"/>
  <c r="A54" i="9"/>
  <c r="C27" i="3"/>
  <c r="G57" i="9"/>
  <c r="A57" i="9"/>
  <c r="A45" i="9"/>
  <c r="G53" i="9"/>
  <c r="A47" i="9"/>
  <c r="G56" i="9"/>
  <c r="A51" i="9"/>
  <c r="G45" i="9"/>
  <c r="G54" i="9"/>
  <c r="G39" i="9"/>
  <c r="A58" i="9"/>
  <c r="A41" i="9"/>
  <c r="G44" i="9"/>
  <c r="A48" i="9"/>
  <c r="A39" i="9"/>
  <c r="A55" i="9"/>
  <c r="G46" i="9"/>
  <c r="G47" i="9"/>
  <c r="G51" i="9"/>
  <c r="G42" i="9"/>
  <c r="A38" i="9"/>
  <c r="G40" i="9"/>
  <c r="A52" i="9"/>
  <c r="E55" i="6" l="1"/>
  <c r="C30" i="3"/>
  <c r="A52" i="6"/>
  <c r="E51" i="6"/>
  <c r="A62" i="6"/>
  <c r="A59" i="6"/>
  <c r="A41" i="6"/>
  <c r="E52" i="6"/>
  <c r="A43" i="6"/>
  <c r="E63" i="6"/>
  <c r="A56" i="6"/>
  <c r="A50" i="6"/>
  <c r="A60" i="6"/>
  <c r="A49" i="6"/>
  <c r="E57" i="6"/>
  <c r="A40" i="6"/>
  <c r="E62" i="6"/>
  <c r="AG5" i="1"/>
  <c r="A33" i="1"/>
  <c r="A42" i="6"/>
  <c r="E54" i="6"/>
  <c r="A53" i="6"/>
  <c r="A58" i="6"/>
  <c r="AG130" i="1" l="1"/>
  <c r="A46" i="1"/>
  <c r="G37" i="1"/>
  <c r="A44" i="1"/>
  <c r="G33" i="1"/>
  <c r="G41" i="1"/>
  <c r="A36" i="1"/>
  <c r="G35" i="1"/>
  <c r="A42" i="1"/>
  <c r="A45" i="1"/>
  <c r="G34" i="1" l="1"/>
  <c r="A43" i="1"/>
  <c r="G44" i="1"/>
  <c r="A39" i="1"/>
  <c r="G46" i="1"/>
  <c r="G42" i="1"/>
  <c r="A35" i="1"/>
  <c r="A47" i="1"/>
  <c r="A38" i="1"/>
  <c r="G36" i="1"/>
  <c r="A34" i="1"/>
  <c r="G39" i="1"/>
  <c r="A40" i="1"/>
  <c r="G45" i="1"/>
  <c r="G38" i="1"/>
  <c r="G40" i="1"/>
  <c r="C25" i="3"/>
  <c r="G43" i="1"/>
  <c r="A41" i="1"/>
  <c r="A37" i="1"/>
  <c r="G47" i="1"/>
</calcChain>
</file>

<file path=xl/sharedStrings.xml><?xml version="1.0" encoding="utf-8"?>
<sst xmlns="http://schemas.openxmlformats.org/spreadsheetml/2006/main" count="1818" uniqueCount="885">
  <si>
    <t>聴力検査</t>
    <rPh sb="0" eb="4">
      <t>チョウリョクケンサ</t>
    </rPh>
    <phoneticPr fontId="2"/>
  </si>
  <si>
    <t>尿素窒素</t>
    <rPh sb="0" eb="2">
      <t>ニョウソ</t>
    </rPh>
    <rPh sb="2" eb="4">
      <t>チッソ</t>
    </rPh>
    <phoneticPr fontId="2"/>
  </si>
  <si>
    <t>血沈</t>
    <rPh sb="0" eb="2">
      <t>ケッチン</t>
    </rPh>
    <phoneticPr fontId="2"/>
  </si>
  <si>
    <t>乳がん検査</t>
    <rPh sb="0" eb="1">
      <t>チチ</t>
    </rPh>
    <rPh sb="3" eb="5">
      <t>ケンサ</t>
    </rPh>
    <phoneticPr fontId="2"/>
  </si>
  <si>
    <t>男</t>
    <rPh sb="0" eb="1">
      <t>オトコ</t>
    </rPh>
    <phoneticPr fontId="2"/>
  </si>
  <si>
    <t>女</t>
    <rPh sb="0" eb="1">
      <t>オンナ</t>
    </rPh>
    <phoneticPr fontId="2"/>
  </si>
  <si>
    <t>その他</t>
    <rPh sb="0" eb="3">
      <t>ソノタ</t>
    </rPh>
    <phoneticPr fontId="2"/>
  </si>
  <si>
    <t>その他</t>
    <rPh sb="0" eb="3">
      <t>ソノタ</t>
    </rPh>
    <phoneticPr fontId="2"/>
  </si>
  <si>
    <t>尿検査</t>
    <rPh sb="0" eb="1">
      <t>ニョウ</t>
    </rPh>
    <rPh sb="1" eb="3">
      <t>ケンサ</t>
    </rPh>
    <phoneticPr fontId="2"/>
  </si>
  <si>
    <t>血圧測定</t>
    <rPh sb="0" eb="2">
      <t>ケツアツ</t>
    </rPh>
    <rPh sb="2" eb="4">
      <t>ソクテイ</t>
    </rPh>
    <phoneticPr fontId="2"/>
  </si>
  <si>
    <t>糖</t>
    <rPh sb="0" eb="1">
      <t>トウ</t>
    </rPh>
    <phoneticPr fontId="2"/>
  </si>
  <si>
    <t>血色素量</t>
    <rPh sb="0" eb="1">
      <t>チ</t>
    </rPh>
    <rPh sb="1" eb="4">
      <t>シキソリョウ</t>
    </rPh>
    <phoneticPr fontId="2"/>
  </si>
  <si>
    <t>ＧＰＴ</t>
    <phoneticPr fontId="2"/>
  </si>
  <si>
    <t>トリグリセライド</t>
    <phoneticPr fontId="2"/>
  </si>
  <si>
    <t>ﾁｪｯｸ欄</t>
    <rPh sb="4" eb="5">
      <t>ラン</t>
    </rPh>
    <phoneticPr fontId="2"/>
  </si>
  <si>
    <t>白血球数</t>
    <rPh sb="0" eb="3">
      <t>ハッケッキュウ</t>
    </rPh>
    <rPh sb="3" eb="4">
      <t>スウ</t>
    </rPh>
    <phoneticPr fontId="2"/>
  </si>
  <si>
    <t>眼底検査</t>
    <rPh sb="0" eb="2">
      <t>ガンテイ</t>
    </rPh>
    <rPh sb="2" eb="4">
      <t>ケンサ</t>
    </rPh>
    <phoneticPr fontId="2"/>
  </si>
  <si>
    <t>ヘマトクリット</t>
    <phoneticPr fontId="2"/>
  </si>
  <si>
    <t>眼圧検査</t>
    <rPh sb="0" eb="2">
      <t>ガンアツ</t>
    </rPh>
    <rPh sb="2" eb="4">
      <t>ケンサ</t>
    </rPh>
    <phoneticPr fontId="2"/>
  </si>
  <si>
    <t>血小板数</t>
    <rPh sb="0" eb="3">
      <t>ケッショウバン</t>
    </rPh>
    <rPh sb="3" eb="4">
      <t>スウ</t>
    </rPh>
    <phoneticPr fontId="2"/>
  </si>
  <si>
    <t>肺機能検査</t>
    <rPh sb="0" eb="3">
      <t>ハイキノウ</t>
    </rPh>
    <rPh sb="3" eb="5">
      <t>ケンサ</t>
    </rPh>
    <phoneticPr fontId="2"/>
  </si>
  <si>
    <t>血液像</t>
    <rPh sb="0" eb="2">
      <t>ケツエキ</t>
    </rPh>
    <rPh sb="2" eb="3">
      <t>ゾウ</t>
    </rPh>
    <phoneticPr fontId="2"/>
  </si>
  <si>
    <t>Ｘ線等</t>
    <rPh sb="1" eb="2">
      <t>セン</t>
    </rPh>
    <rPh sb="2" eb="3">
      <t>トウ</t>
    </rPh>
    <phoneticPr fontId="2"/>
  </si>
  <si>
    <t>胃部Ｘ線</t>
    <rPh sb="0" eb="2">
      <t>イブ</t>
    </rPh>
    <rPh sb="3" eb="4">
      <t>セン</t>
    </rPh>
    <phoneticPr fontId="2"/>
  </si>
  <si>
    <t>腹部超音波</t>
    <rPh sb="0" eb="2">
      <t>フクブ</t>
    </rPh>
    <rPh sb="2" eb="5">
      <t>チョウオンパ</t>
    </rPh>
    <phoneticPr fontId="2"/>
  </si>
  <si>
    <t>ＣＲＰ</t>
    <phoneticPr fontId="2"/>
  </si>
  <si>
    <t>総蛋白</t>
    <rPh sb="0" eb="3">
      <t>ソウタンパク</t>
    </rPh>
    <phoneticPr fontId="2"/>
  </si>
  <si>
    <t>ＲＡ</t>
    <phoneticPr fontId="2"/>
  </si>
  <si>
    <t>Ａ／Ｇ</t>
    <phoneticPr fontId="2"/>
  </si>
  <si>
    <t>アルブミン</t>
    <phoneticPr fontId="2"/>
  </si>
  <si>
    <t>尿</t>
    <rPh sb="0" eb="1">
      <t>ニョウ</t>
    </rPh>
    <phoneticPr fontId="2"/>
  </si>
  <si>
    <t>ウロビリノーゲン</t>
    <phoneticPr fontId="2"/>
  </si>
  <si>
    <t>潜血</t>
    <rPh sb="0" eb="2">
      <t>センケツ</t>
    </rPh>
    <phoneticPr fontId="2"/>
  </si>
  <si>
    <t>クレアチニン</t>
    <phoneticPr fontId="2"/>
  </si>
  <si>
    <t>沈渣</t>
    <rPh sb="0" eb="1">
      <t>チン</t>
    </rPh>
    <phoneticPr fontId="2"/>
  </si>
  <si>
    <t>尿酸</t>
    <rPh sb="0" eb="1">
      <t>ニョウ</t>
    </rPh>
    <rPh sb="1" eb="2">
      <t>サン</t>
    </rPh>
    <phoneticPr fontId="2"/>
  </si>
  <si>
    <t>便</t>
    <rPh sb="0" eb="1">
      <t>ベン</t>
    </rPh>
    <phoneticPr fontId="2"/>
  </si>
  <si>
    <t>潜血</t>
    <rPh sb="0" eb="2">
      <t>センケツ</t>
    </rPh>
    <phoneticPr fontId="2"/>
  </si>
  <si>
    <t>総ビリルビン</t>
    <rPh sb="0" eb="1">
      <t>ソウ</t>
    </rPh>
    <phoneticPr fontId="2"/>
  </si>
  <si>
    <t>病理学</t>
    <rPh sb="0" eb="3">
      <t>ビョウリガク</t>
    </rPh>
    <phoneticPr fontId="2"/>
  </si>
  <si>
    <t>子宮細胞診</t>
    <rPh sb="0" eb="2">
      <t>シキュウ</t>
    </rPh>
    <rPh sb="2" eb="4">
      <t>サイボウ</t>
    </rPh>
    <rPh sb="4" eb="5">
      <t>シン</t>
    </rPh>
    <phoneticPr fontId="2"/>
  </si>
  <si>
    <t>ＴＴＴ</t>
    <phoneticPr fontId="2"/>
  </si>
  <si>
    <t>かくたん検査（細胞診）</t>
    <rPh sb="4" eb="6">
      <t>ケンサ</t>
    </rPh>
    <rPh sb="7" eb="9">
      <t>サイボウ</t>
    </rPh>
    <rPh sb="9" eb="10">
      <t>シン</t>
    </rPh>
    <phoneticPr fontId="2"/>
  </si>
  <si>
    <t>ＺＴＴ</t>
    <phoneticPr fontId="2"/>
  </si>
  <si>
    <t>ＡＬ－Ｐ</t>
    <phoneticPr fontId="2"/>
  </si>
  <si>
    <t>ＬＡＰ</t>
    <phoneticPr fontId="2"/>
  </si>
  <si>
    <t>ＬＤＨ</t>
    <phoneticPr fontId="2"/>
  </si>
  <si>
    <t>グリコヘモグロビン</t>
    <phoneticPr fontId="2"/>
  </si>
  <si>
    <t>コリンエステラーゼ</t>
    <phoneticPr fontId="2"/>
  </si>
  <si>
    <t>アミラーゼ</t>
    <phoneticPr fontId="2"/>
  </si>
  <si>
    <t xml:space="preserve"> 日　帰　り </t>
    <rPh sb="1" eb="4">
      <t>ヒガエ</t>
    </rPh>
    <phoneticPr fontId="2"/>
  </si>
  <si>
    <t>長　　期　　病　　休　　者　　数</t>
    <rPh sb="0" eb="13">
      <t>チョウキビョウキュウシャ</t>
    </rPh>
    <rPh sb="15" eb="16">
      <t>スウ</t>
    </rPh>
    <phoneticPr fontId="2"/>
  </si>
  <si>
    <t>感染症及び寄生虫症</t>
    <rPh sb="0" eb="3">
      <t>カンセンショウ</t>
    </rPh>
    <rPh sb="3" eb="4">
      <t>オヨ</t>
    </rPh>
    <rPh sb="5" eb="8">
      <t>キセイチュウ</t>
    </rPh>
    <rPh sb="8" eb="9">
      <t>ショウ</t>
    </rPh>
    <phoneticPr fontId="2"/>
  </si>
  <si>
    <t>新生物</t>
    <rPh sb="0" eb="3">
      <t>シンセイブツ</t>
    </rPh>
    <phoneticPr fontId="2"/>
  </si>
  <si>
    <t>血液及び造血器の疾患並びに免疫機構の障害</t>
    <rPh sb="0" eb="2">
      <t>ケツエキ</t>
    </rPh>
    <rPh sb="2" eb="3">
      <t>オヨ</t>
    </rPh>
    <rPh sb="4" eb="5">
      <t>ゾウ</t>
    </rPh>
    <rPh sb="5" eb="6">
      <t>チ</t>
    </rPh>
    <rPh sb="6" eb="7">
      <t>キ</t>
    </rPh>
    <rPh sb="8" eb="10">
      <t>シッカン</t>
    </rPh>
    <rPh sb="10" eb="11">
      <t>ナラ</t>
    </rPh>
    <rPh sb="13" eb="15">
      <t>メンエキ</t>
    </rPh>
    <rPh sb="15" eb="17">
      <t>キコウ</t>
    </rPh>
    <rPh sb="18" eb="20">
      <t>ショウガイ</t>
    </rPh>
    <phoneticPr fontId="2"/>
  </si>
  <si>
    <t>内分泌、栄養及び代謝疾患</t>
    <rPh sb="0" eb="3">
      <t>ナイブンピツ</t>
    </rPh>
    <rPh sb="4" eb="6">
      <t>エイヨウ</t>
    </rPh>
    <rPh sb="6" eb="7">
      <t>オヨ</t>
    </rPh>
    <rPh sb="8" eb="10">
      <t>タイシャ</t>
    </rPh>
    <rPh sb="10" eb="12">
      <t>シッカン</t>
    </rPh>
    <phoneticPr fontId="2"/>
  </si>
  <si>
    <t>精神及び行動の障害</t>
    <rPh sb="0" eb="2">
      <t>セイシン</t>
    </rPh>
    <rPh sb="2" eb="3">
      <t>オヨ</t>
    </rPh>
    <rPh sb="4" eb="6">
      <t>コウドウ</t>
    </rPh>
    <rPh sb="7" eb="9">
      <t>ショウガイ</t>
    </rPh>
    <phoneticPr fontId="2"/>
  </si>
  <si>
    <t>神経系の疾患</t>
    <rPh sb="0" eb="3">
      <t>シンケイケイ</t>
    </rPh>
    <rPh sb="4" eb="6">
      <t>シッカン</t>
    </rPh>
    <phoneticPr fontId="2"/>
  </si>
  <si>
    <t>眼及び付属器の疾患</t>
    <rPh sb="0" eb="1">
      <t>メ</t>
    </rPh>
    <rPh sb="1" eb="2">
      <t>オヨ</t>
    </rPh>
    <rPh sb="3" eb="5">
      <t>フゾク</t>
    </rPh>
    <rPh sb="5" eb="6">
      <t>キ</t>
    </rPh>
    <rPh sb="7" eb="9">
      <t>シッカン</t>
    </rPh>
    <phoneticPr fontId="2"/>
  </si>
  <si>
    <t>耳及び乳様突起の疾患</t>
    <rPh sb="0" eb="1">
      <t>ミミ</t>
    </rPh>
    <rPh sb="1" eb="2">
      <t>オヨ</t>
    </rPh>
    <rPh sb="3" eb="4">
      <t>チチ</t>
    </rPh>
    <rPh sb="4" eb="5">
      <t>ヨウ</t>
    </rPh>
    <rPh sb="5" eb="7">
      <t>トッキ</t>
    </rPh>
    <rPh sb="8" eb="10">
      <t>シッカン</t>
    </rPh>
    <phoneticPr fontId="2"/>
  </si>
  <si>
    <t>循環器系の疾患</t>
    <rPh sb="0" eb="4">
      <t>ジュンカンキケイ</t>
    </rPh>
    <rPh sb="5" eb="7">
      <t>シッカン</t>
    </rPh>
    <phoneticPr fontId="2"/>
  </si>
  <si>
    <t>心疾患</t>
    <rPh sb="0" eb="3">
      <t>シンシッカン</t>
    </rPh>
    <phoneticPr fontId="2"/>
  </si>
  <si>
    <t>脳血管疾患</t>
    <rPh sb="0" eb="1">
      <t>ノウ</t>
    </rPh>
    <rPh sb="1" eb="3">
      <t>ケッカン</t>
    </rPh>
    <rPh sb="3" eb="5">
      <t>シッカン</t>
    </rPh>
    <phoneticPr fontId="2"/>
  </si>
  <si>
    <t>高血圧疾患</t>
    <rPh sb="0" eb="3">
      <t>コウケツアツ</t>
    </rPh>
    <rPh sb="3" eb="5">
      <t>シッカン</t>
    </rPh>
    <phoneticPr fontId="2"/>
  </si>
  <si>
    <t>呼吸器系の疾患</t>
    <rPh sb="0" eb="4">
      <t>コキュウキケイ</t>
    </rPh>
    <rPh sb="5" eb="7">
      <t>シッカン</t>
    </rPh>
    <phoneticPr fontId="2"/>
  </si>
  <si>
    <t>消化器系の疾患</t>
    <rPh sb="0" eb="4">
      <t>ショウカキケイ</t>
    </rPh>
    <rPh sb="5" eb="7">
      <t>シッカン</t>
    </rPh>
    <phoneticPr fontId="2"/>
  </si>
  <si>
    <t>消化性潰瘍</t>
    <rPh sb="0" eb="5">
      <t>ショウカセイカイヨウ</t>
    </rPh>
    <phoneticPr fontId="2"/>
  </si>
  <si>
    <t>肝疾患</t>
    <rPh sb="0" eb="1">
      <t>カン</t>
    </rPh>
    <rPh sb="1" eb="3">
      <t>シッカン</t>
    </rPh>
    <phoneticPr fontId="2"/>
  </si>
  <si>
    <t>皮膚及び皮下組織の疾患</t>
    <rPh sb="0" eb="2">
      <t>ヒフ</t>
    </rPh>
    <rPh sb="2" eb="3">
      <t>オヨ</t>
    </rPh>
    <rPh sb="4" eb="6">
      <t>ヒカ</t>
    </rPh>
    <rPh sb="6" eb="8">
      <t>ソシキ</t>
    </rPh>
    <rPh sb="9" eb="11">
      <t>シッカン</t>
    </rPh>
    <phoneticPr fontId="2"/>
  </si>
  <si>
    <t>筋骨格系及び結合組織の疾患</t>
    <rPh sb="0" eb="1">
      <t>キン</t>
    </rPh>
    <rPh sb="1" eb="4">
      <t>コッカクケイ</t>
    </rPh>
    <rPh sb="4" eb="5">
      <t>オヨ</t>
    </rPh>
    <rPh sb="6" eb="8">
      <t>ケツゴウ</t>
    </rPh>
    <rPh sb="8" eb="10">
      <t>ソシキ</t>
    </rPh>
    <rPh sb="11" eb="13">
      <t>シッカン</t>
    </rPh>
    <phoneticPr fontId="2"/>
  </si>
  <si>
    <t>妊娠、分娩及び産じょく</t>
    <rPh sb="0" eb="2">
      <t>ニンシン</t>
    </rPh>
    <rPh sb="3" eb="5">
      <t>ブンベン</t>
    </rPh>
    <rPh sb="5" eb="6">
      <t>オヨ</t>
    </rPh>
    <rPh sb="7" eb="8">
      <t>サン</t>
    </rPh>
    <phoneticPr fontId="2"/>
  </si>
  <si>
    <t>損傷、中毒及びその他の外因の影響</t>
    <rPh sb="0" eb="2">
      <t>ソンショウ</t>
    </rPh>
    <rPh sb="3" eb="5">
      <t>チュウドク</t>
    </rPh>
    <rPh sb="5" eb="6">
      <t>オヨ</t>
    </rPh>
    <rPh sb="7" eb="10">
      <t>ソノタ</t>
    </rPh>
    <rPh sb="11" eb="13">
      <t>ガイイン</t>
    </rPh>
    <rPh sb="14" eb="16">
      <t>エイキョウ</t>
    </rPh>
    <phoneticPr fontId="2"/>
  </si>
  <si>
    <t>その他</t>
    <rPh sb="0" eb="3">
      <t>ソノタ</t>
    </rPh>
    <phoneticPr fontId="2"/>
  </si>
  <si>
    <t>計</t>
    <rPh sb="0" eb="1">
      <t>ケイ</t>
    </rPh>
    <phoneticPr fontId="2"/>
  </si>
  <si>
    <t>担当者氏名</t>
    <rPh sb="0" eb="3">
      <t>タントウシャ</t>
    </rPh>
    <rPh sb="3" eb="5">
      <t>シメイ</t>
    </rPh>
    <phoneticPr fontId="2"/>
  </si>
  <si>
    <t>　歯科検診</t>
    <rPh sb="1" eb="3">
      <t>シカ</t>
    </rPh>
    <rPh sb="3" eb="5">
      <t>ケンシン</t>
    </rPh>
    <phoneticPr fontId="2"/>
  </si>
  <si>
    <t>血 液 生 化 学</t>
    <rPh sb="0" eb="3">
      <t>ケツエキ</t>
    </rPh>
    <rPh sb="4" eb="9">
      <t>セイカガク</t>
    </rPh>
    <phoneticPr fontId="2"/>
  </si>
  <si>
    <t>生 理 学</t>
    <rPh sb="0" eb="5">
      <t>セイリガク</t>
    </rPh>
    <phoneticPr fontId="2"/>
  </si>
  <si>
    <t>血 液 学</t>
    <rPh sb="0" eb="3">
      <t>ケツエキ</t>
    </rPh>
    <rPh sb="4" eb="5">
      <t>ガク</t>
    </rPh>
    <phoneticPr fontId="2"/>
  </si>
  <si>
    <t>血 清 学</t>
    <rPh sb="0" eb="3">
      <t>ケッセイ</t>
    </rPh>
    <rPh sb="4" eb="5">
      <t>ガク</t>
    </rPh>
    <phoneticPr fontId="2"/>
  </si>
  <si>
    <t>胃がん検査</t>
    <rPh sb="0" eb="1">
      <t>イ</t>
    </rPh>
    <rPh sb="3" eb="5">
      <t>ケンサ</t>
    </rPh>
    <phoneticPr fontId="2"/>
  </si>
  <si>
    <t>肺がん検査</t>
    <rPh sb="0" eb="1">
      <t>ハイ</t>
    </rPh>
    <rPh sb="3" eb="5">
      <t>ケンサ</t>
    </rPh>
    <phoneticPr fontId="2"/>
  </si>
  <si>
    <t>大腸がん検査</t>
    <rPh sb="0" eb="2">
      <t>ダイチョウ</t>
    </rPh>
    <rPh sb="4" eb="6">
      <t>ケンサ</t>
    </rPh>
    <phoneticPr fontId="2"/>
  </si>
  <si>
    <t>子宮がん検査</t>
    <rPh sb="0" eb="2">
      <t>シキュウ</t>
    </rPh>
    <rPh sb="4" eb="6">
      <t>ケンサ</t>
    </rPh>
    <phoneticPr fontId="2"/>
  </si>
  <si>
    <t>対象年齢</t>
    <rPh sb="0" eb="2">
      <t>タイショウ</t>
    </rPh>
    <rPh sb="2" eb="4">
      <t>ネンレイ</t>
    </rPh>
    <phoneticPr fontId="3"/>
  </si>
  <si>
    <t>地方公共団体</t>
    <rPh sb="0" eb="6">
      <t>チホウコウキョウダンタイ</t>
    </rPh>
    <phoneticPr fontId="3"/>
  </si>
  <si>
    <t>共済（健保）組合</t>
    <rPh sb="0" eb="2">
      <t>キョウサイ</t>
    </rPh>
    <rPh sb="3" eb="5">
      <t>ケンポ</t>
    </rPh>
    <rPh sb="6" eb="8">
      <t>クミアイ</t>
    </rPh>
    <phoneticPr fontId="3"/>
  </si>
  <si>
    <t>１ 泊 ２ 日</t>
    <rPh sb="0" eb="3">
      <t>１ハク</t>
    </rPh>
    <rPh sb="4" eb="7">
      <t>２カ</t>
    </rPh>
    <phoneticPr fontId="2"/>
  </si>
  <si>
    <t>２ 泊 ３ 日</t>
    <rPh sb="0" eb="3">
      <t>２ハク</t>
    </rPh>
    <rPh sb="4" eb="7">
      <t>３カ</t>
    </rPh>
    <phoneticPr fontId="2"/>
  </si>
  <si>
    <t>「要精密検査」及び</t>
    <phoneticPr fontId="3"/>
  </si>
  <si>
    <t>対象部局の総職員数</t>
  </si>
  <si>
    <t>対象部局</t>
    <rPh sb="0" eb="2">
      <t>タイショウ</t>
    </rPh>
    <rPh sb="2" eb="4">
      <t>ブキョク</t>
    </rPh>
    <phoneticPr fontId="3"/>
  </si>
  <si>
    <t>疾　　病　　分　　類</t>
    <rPh sb="0" eb="1">
      <t>シツ</t>
    </rPh>
    <rPh sb="3" eb="4">
      <t>ビョウ</t>
    </rPh>
    <rPh sb="6" eb="10">
      <t>ブンルイ</t>
    </rPh>
    <phoneticPr fontId="2"/>
  </si>
  <si>
    <t>膵</t>
    <phoneticPr fontId="2"/>
  </si>
  <si>
    <t>対象部局</t>
    <rPh sb="0" eb="2">
      <t>タイショウ</t>
    </rPh>
    <rPh sb="2" eb="4">
      <t>ブキョク</t>
    </rPh>
    <phoneticPr fontId="2"/>
  </si>
  <si>
    <t>貧血検査</t>
    <rPh sb="0" eb="2">
      <t>ヒンケツ</t>
    </rPh>
    <rPh sb="2" eb="4">
      <t>ケンサ</t>
    </rPh>
    <phoneticPr fontId="2"/>
  </si>
  <si>
    <t>肝機能検査</t>
    <rPh sb="0" eb="3">
      <t>カンキノウ</t>
    </rPh>
    <rPh sb="3" eb="5">
      <t>ケンサ</t>
    </rPh>
    <phoneticPr fontId="2"/>
  </si>
  <si>
    <t>血中脂質検査</t>
    <rPh sb="0" eb="2">
      <t>ケッチュウ</t>
    </rPh>
    <rPh sb="2" eb="4">
      <t>シシツ</t>
    </rPh>
    <rPh sb="4" eb="6">
      <t>ケンサ</t>
    </rPh>
    <phoneticPr fontId="2"/>
  </si>
  <si>
    <t>胸部エックス線検査</t>
    <rPh sb="0" eb="2">
      <t>キョウブ</t>
    </rPh>
    <rPh sb="2" eb="7">
      <t>エックスセン</t>
    </rPh>
    <rPh sb="7" eb="9">
      <t>ケンサ</t>
    </rPh>
    <phoneticPr fontId="2"/>
  </si>
  <si>
    <t>かくたん検査（結核菌）</t>
    <rPh sb="4" eb="6">
      <t>ケンサ</t>
    </rPh>
    <rPh sb="7" eb="10">
      <t>ケッカクキン</t>
    </rPh>
    <phoneticPr fontId="2"/>
  </si>
  <si>
    <t>赤血球数</t>
    <rPh sb="0" eb="3">
      <t>セッケッキュウシュウ</t>
    </rPh>
    <rPh sb="3" eb="4">
      <t>スウ</t>
    </rPh>
    <phoneticPr fontId="2"/>
  </si>
  <si>
    <t>ＧＯＴ</t>
    <phoneticPr fontId="2"/>
  </si>
  <si>
    <t>γーＧＴＰ</t>
    <phoneticPr fontId="2"/>
  </si>
  <si>
    <t>雇 入 時</t>
    <rPh sb="0" eb="3">
      <t>ヤトイイ</t>
    </rPh>
    <rPh sb="4" eb="5">
      <t>トキ</t>
    </rPh>
    <phoneticPr fontId="2"/>
  </si>
  <si>
    <t>２  ５  歳</t>
    <rPh sb="0" eb="7">
      <t>２５サイ</t>
    </rPh>
    <phoneticPr fontId="2"/>
  </si>
  <si>
    <t>４  ０  歳</t>
    <phoneticPr fontId="2"/>
  </si>
  <si>
    <t>団 体 名</t>
    <rPh sb="0" eb="3">
      <t>ダンタイ</t>
    </rPh>
    <rPh sb="4" eb="5">
      <t>メイ</t>
    </rPh>
    <phoneticPr fontId="2"/>
  </si>
  <si>
    <t>調査期間</t>
    <rPh sb="0" eb="2">
      <t>チョウサキカン</t>
    </rPh>
    <rPh sb="2" eb="4">
      <t>キカン</t>
    </rPh>
    <phoneticPr fontId="3"/>
  </si>
  <si>
    <t>（単位：人）</t>
    <rPh sb="1" eb="3">
      <t>タンイ</t>
    </rPh>
    <rPh sb="4" eb="5">
      <t>ニン</t>
    </rPh>
    <phoneticPr fontId="2"/>
  </si>
  <si>
    <t>心電図（運動負荷時）</t>
    <rPh sb="0" eb="3">
      <t>シンデンズ</t>
    </rPh>
    <rPh sb="4" eb="6">
      <t>ウンドウ</t>
    </rPh>
    <rPh sb="6" eb="8">
      <t>フカ</t>
    </rPh>
    <rPh sb="8" eb="9">
      <t>トキ</t>
    </rPh>
    <phoneticPr fontId="2"/>
  </si>
  <si>
    <t>団体名</t>
    <rPh sb="0" eb="3">
      <t>ダンタイメイ</t>
    </rPh>
    <phoneticPr fontId="2"/>
  </si>
  <si>
    <t>所属名(部･課･係)</t>
    <rPh sb="0" eb="3">
      <t>ショゾクメイ</t>
    </rPh>
    <rPh sb="4" eb="5">
      <t>ブ</t>
    </rPh>
    <rPh sb="6" eb="7">
      <t>カ</t>
    </rPh>
    <rPh sb="8" eb="9">
      <t>カカリ</t>
    </rPh>
    <phoneticPr fontId="2"/>
  </si>
  <si>
    <t>電話番号</t>
    <rPh sb="0" eb="2">
      <t>デンワ</t>
    </rPh>
    <rPh sb="2" eb="4">
      <t>バンゴウ</t>
    </rPh>
    <phoneticPr fontId="2"/>
  </si>
  <si>
    <t>その他（  　       ）</t>
    <rPh sb="0" eb="3">
      <t>ソノタ</t>
    </rPh>
    <phoneticPr fontId="2"/>
  </si>
  <si>
    <t>実 施 主 体</t>
    <rPh sb="0" eb="3">
      <t>ジッシ</t>
    </rPh>
    <rPh sb="4" eb="7">
      <t>シュタイ</t>
    </rPh>
    <phoneticPr fontId="2"/>
  </si>
  <si>
    <t>対  象  年  齢</t>
    <rPh sb="0" eb="4">
      <t>タイショウ</t>
    </rPh>
    <rPh sb="6" eb="10">
      <t>ネンレイ</t>
    </rPh>
    <phoneticPr fontId="3"/>
  </si>
  <si>
    <t>「要医療」の合計の</t>
    <phoneticPr fontId="3"/>
  </si>
  <si>
    <t xml:space="preserve"> 地方公共団体</t>
    <rPh sb="1" eb="7">
      <t>チホウコウキョウダンタイ</t>
    </rPh>
    <phoneticPr fontId="2"/>
  </si>
  <si>
    <t xml:space="preserve"> 共済（健保）組合</t>
    <rPh sb="1" eb="3">
      <t>キョウサイ</t>
    </rPh>
    <rPh sb="4" eb="6">
      <t>ケンポ</t>
    </rPh>
    <rPh sb="7" eb="9">
      <t>クミアイ</t>
    </rPh>
    <phoneticPr fontId="2"/>
  </si>
  <si>
    <t xml:space="preserve"> 職員互助会等</t>
    <rPh sb="1" eb="3">
      <t>ショクイン</t>
    </rPh>
    <rPh sb="3" eb="6">
      <t>ゴジョカイ</t>
    </rPh>
    <rPh sb="6" eb="7">
      <t>トウ</t>
    </rPh>
    <phoneticPr fontId="2"/>
  </si>
  <si>
    <t xml:space="preserve"> 定期健康診断と</t>
    <rPh sb="1" eb="7">
      <t>テイキケンコウシンダン</t>
    </rPh>
    <phoneticPr fontId="2"/>
  </si>
  <si>
    <t xml:space="preserve"> 同時に実施</t>
    <rPh sb="1" eb="3">
      <t>ドウジ</t>
    </rPh>
    <phoneticPr fontId="2"/>
  </si>
  <si>
    <t xml:space="preserve"> 全年齢</t>
    <rPh sb="1" eb="2">
      <t>ゼン</t>
    </rPh>
    <rPh sb="2" eb="4">
      <t>ネンレイ</t>
    </rPh>
    <phoneticPr fontId="3"/>
  </si>
  <si>
    <t xml:space="preserve"> ３０歳以上</t>
    <rPh sb="3" eb="6">
      <t>サイイジョウ</t>
    </rPh>
    <phoneticPr fontId="3"/>
  </si>
  <si>
    <t xml:space="preserve"> ３５歳以上</t>
    <rPh sb="3" eb="4">
      <t>サイ</t>
    </rPh>
    <rPh sb="4" eb="6">
      <t>イジョウ</t>
    </rPh>
    <phoneticPr fontId="3"/>
  </si>
  <si>
    <t xml:space="preserve"> ４０歳以上</t>
    <rPh sb="3" eb="4">
      <t>サイ</t>
    </rPh>
    <rPh sb="4" eb="6">
      <t>イジョウ</t>
    </rPh>
    <phoneticPr fontId="3"/>
  </si>
  <si>
    <t xml:space="preserve"> その他</t>
    <rPh sb="1" eb="4">
      <t>ソノタ</t>
    </rPh>
    <phoneticPr fontId="3"/>
  </si>
  <si>
    <t xml:space="preserve"> 実施主体</t>
    <phoneticPr fontId="3"/>
  </si>
  <si>
    <t xml:space="preserve"> 費用負担</t>
    <rPh sb="1" eb="3">
      <t>ヒヨウ</t>
    </rPh>
    <rPh sb="3" eb="5">
      <t>フタン</t>
    </rPh>
    <phoneticPr fontId="3"/>
  </si>
  <si>
    <t>整理番号</t>
    <phoneticPr fontId="3"/>
  </si>
  <si>
    <t>職員互助会等</t>
    <rPh sb="0" eb="2">
      <t>ショクイン</t>
    </rPh>
    <rPh sb="2" eb="5">
      <t>ゴジョカイ</t>
    </rPh>
    <rPh sb="5" eb="6">
      <t>トウ</t>
    </rPh>
    <phoneticPr fontId="3"/>
  </si>
  <si>
    <t>検 査 項 目</t>
    <rPh sb="0" eb="7">
      <t>ケンサコウモク</t>
    </rPh>
    <phoneticPr fontId="2"/>
  </si>
  <si>
    <t>団体名</t>
    <rPh sb="0" eb="2">
      <t>ダンタイ</t>
    </rPh>
    <rPh sb="2" eb="3">
      <t>ナ</t>
    </rPh>
    <phoneticPr fontId="2"/>
  </si>
  <si>
    <t>整理番号</t>
    <rPh sb="0" eb="4">
      <t>セイリバンゴウ</t>
    </rPh>
    <phoneticPr fontId="2"/>
  </si>
  <si>
    <t>※整理番号は記入しないでください</t>
    <rPh sb="1" eb="5">
      <t>セイリバンゴウ</t>
    </rPh>
    <rPh sb="6" eb="8">
      <t>キニュウ</t>
    </rPh>
    <phoneticPr fontId="2"/>
  </si>
  <si>
    <t>整理番号</t>
    <phoneticPr fontId="2"/>
  </si>
  <si>
    <t>団体区分</t>
    <phoneticPr fontId="2"/>
  </si>
  <si>
    <t>「要精密検査」及び「要医療」の合計の割合については、該当する欄に率（％）を記載してください。</t>
    <rPh sb="1" eb="2">
      <t>ヨウ</t>
    </rPh>
    <rPh sb="2" eb="6">
      <t>セイミツケンサ</t>
    </rPh>
    <rPh sb="7" eb="8">
      <t>オヨ</t>
    </rPh>
    <rPh sb="10" eb="11">
      <t>ヨウ</t>
    </rPh>
    <rPh sb="11" eb="13">
      <t>イリョウ</t>
    </rPh>
    <rPh sb="15" eb="17">
      <t>ゴウケイ</t>
    </rPh>
    <rPh sb="18" eb="20">
      <t>ワリアイ</t>
    </rPh>
    <rPh sb="26" eb="28">
      <t>ガイトウ</t>
    </rPh>
    <rPh sb="30" eb="31">
      <t>ラン</t>
    </rPh>
    <rPh sb="32" eb="33">
      <t>リツ</t>
    </rPh>
    <rPh sb="37" eb="38">
      <t>キサイ</t>
    </rPh>
    <phoneticPr fontId="2"/>
  </si>
  <si>
    <t>※対象年齢を「その他」とした場合、対象となっている年齢を具体的に記入してください。</t>
    <rPh sb="1" eb="3">
      <t>タイショウ</t>
    </rPh>
    <rPh sb="3" eb="5">
      <t>ネンレイ</t>
    </rPh>
    <rPh sb="7" eb="10">
      <t>ソノタ</t>
    </rPh>
    <rPh sb="14" eb="16">
      <t>バアイ</t>
    </rPh>
    <rPh sb="17" eb="19">
      <t>タイショウ</t>
    </rPh>
    <rPh sb="25" eb="27">
      <t>ネンレイ</t>
    </rPh>
    <rPh sb="28" eb="31">
      <t>グタイテキ</t>
    </rPh>
    <rPh sb="32" eb="34">
      <t>キニュウ</t>
    </rPh>
    <phoneticPr fontId="3"/>
  </si>
  <si>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ホカ</t>
    </rPh>
    <rPh sb="23" eb="25">
      <t>ブンルイ</t>
    </rPh>
    <phoneticPr fontId="2"/>
  </si>
  <si>
    <t>ＨＤＬコレステロール</t>
    <phoneticPr fontId="2"/>
  </si>
  <si>
    <t>血糖検査</t>
    <rPh sb="0" eb="2">
      <t>ケットウ</t>
    </rPh>
    <rPh sb="2" eb="4">
      <t>ケンサ</t>
    </rPh>
    <phoneticPr fontId="2"/>
  </si>
  <si>
    <t>電子メールアドレス</t>
    <rPh sb="0" eb="2">
      <t>デンシ</t>
    </rPh>
    <phoneticPr fontId="2"/>
  </si>
  <si>
    <t>ＨＢｓ抗原</t>
  </si>
  <si>
    <t>ＨＣＶ抗体</t>
    <rPh sb="3" eb="5">
      <t>コウタイ</t>
    </rPh>
    <phoneticPr fontId="2"/>
  </si>
  <si>
    <t>団 体 名</t>
    <rPh sb="0" eb="3">
      <t>ダンタイ</t>
    </rPh>
    <rPh sb="4" eb="5">
      <t>メイ</t>
    </rPh>
    <phoneticPr fontId="2"/>
  </si>
  <si>
    <t>調査期間</t>
    <rPh sb="0" eb="2">
      <t>チョウサキカン</t>
    </rPh>
    <rPh sb="2" eb="4">
      <t>キカン</t>
    </rPh>
    <phoneticPr fontId="3"/>
  </si>
  <si>
    <t>対象部局</t>
    <rPh sb="0" eb="2">
      <t>タイショウ</t>
    </rPh>
    <rPh sb="2" eb="4">
      <t>ブキョク</t>
    </rPh>
    <phoneticPr fontId="3"/>
  </si>
  <si>
    <t>死亡事例の有無</t>
    <rPh sb="0" eb="2">
      <t>シボウジ</t>
    </rPh>
    <rPh sb="2" eb="4">
      <t>ジレイ</t>
    </rPh>
    <rPh sb="5" eb="7">
      <t>ウム</t>
    </rPh>
    <phoneticPr fontId="2"/>
  </si>
  <si>
    <t>（単位 ：人）</t>
    <rPh sb="1" eb="3">
      <t>タンイ</t>
    </rPh>
    <rPh sb="5" eb="6">
      <t>ヒト</t>
    </rPh>
    <phoneticPr fontId="2"/>
  </si>
  <si>
    <t>　１９歳</t>
    <rPh sb="3" eb="4">
      <t>サイ</t>
    </rPh>
    <phoneticPr fontId="2"/>
  </si>
  <si>
    <t xml:space="preserve"> ２０歳～</t>
    <rPh sb="3" eb="4">
      <t>サイ</t>
    </rPh>
    <phoneticPr fontId="2"/>
  </si>
  <si>
    <t xml:space="preserve"> ３０歳～</t>
    <rPh sb="3" eb="4">
      <t>サイ</t>
    </rPh>
    <phoneticPr fontId="2"/>
  </si>
  <si>
    <t xml:space="preserve"> ４０歳～</t>
    <rPh sb="3" eb="4">
      <t>サイ</t>
    </rPh>
    <phoneticPr fontId="2"/>
  </si>
  <si>
    <t xml:space="preserve"> ５０歳～</t>
    <rPh sb="3" eb="4">
      <t>サイ</t>
    </rPh>
    <phoneticPr fontId="2"/>
  </si>
  <si>
    <t xml:space="preserve"> ６０歳</t>
    <rPh sb="3" eb="4">
      <t>サイ</t>
    </rPh>
    <phoneticPr fontId="2"/>
  </si>
  <si>
    <t>合  計</t>
    <rPh sb="0" eb="4">
      <t>ゴウケイ</t>
    </rPh>
    <phoneticPr fontId="2"/>
  </si>
  <si>
    <t>　以下</t>
    <rPh sb="1" eb="3">
      <t>イカ</t>
    </rPh>
    <phoneticPr fontId="2"/>
  </si>
  <si>
    <t xml:space="preserve"> ２９歳</t>
    <rPh sb="1" eb="4">
      <t>２９サイ</t>
    </rPh>
    <phoneticPr fontId="2"/>
  </si>
  <si>
    <t xml:space="preserve"> ３９歳</t>
    <rPh sb="3" eb="4">
      <t>サイ</t>
    </rPh>
    <phoneticPr fontId="2"/>
  </si>
  <si>
    <t xml:space="preserve"> ４９歳</t>
    <rPh sb="3" eb="4">
      <t>２９サイ</t>
    </rPh>
    <phoneticPr fontId="2"/>
  </si>
  <si>
    <t xml:space="preserve"> ５９歳</t>
    <rPh sb="3" eb="4">
      <t>２９サイ</t>
    </rPh>
    <phoneticPr fontId="2"/>
  </si>
  <si>
    <t xml:space="preserve"> 以上</t>
    <rPh sb="1" eb="3">
      <t>イジョウ</t>
    </rPh>
    <phoneticPr fontId="2"/>
  </si>
  <si>
    <t>　　　　　　　死　　因　　（　病　　類　）</t>
    <rPh sb="7" eb="11">
      <t>シイン</t>
    </rPh>
    <rPh sb="15" eb="16">
      <t>ビョウ</t>
    </rPh>
    <rPh sb="18" eb="19">
      <t>ルイ</t>
    </rPh>
    <phoneticPr fontId="2"/>
  </si>
  <si>
    <t>　　　　　　　　病　　　　　死</t>
    <rPh sb="8" eb="9">
      <t>ヤマイ</t>
    </rPh>
    <rPh sb="14" eb="15">
      <t>シ</t>
    </rPh>
    <phoneticPr fontId="2"/>
  </si>
  <si>
    <t>　　　悪 　性 　新 　生 　物</t>
    <rPh sb="3" eb="4">
      <t>アク</t>
    </rPh>
    <rPh sb="6" eb="7">
      <t>セイ</t>
    </rPh>
    <rPh sb="9" eb="10">
      <t>シン</t>
    </rPh>
    <rPh sb="12" eb="13">
      <t>ショウ</t>
    </rPh>
    <rPh sb="15" eb="16">
      <t>モノ</t>
    </rPh>
    <phoneticPr fontId="2"/>
  </si>
  <si>
    <t>食  道</t>
    <rPh sb="0" eb="4">
      <t>ショクドウ</t>
    </rPh>
    <phoneticPr fontId="2"/>
  </si>
  <si>
    <t>胃</t>
    <rPh sb="0" eb="1">
      <t>イ</t>
    </rPh>
    <phoneticPr fontId="2"/>
  </si>
  <si>
    <t>結　腸</t>
    <rPh sb="0" eb="1">
      <t>ケツ</t>
    </rPh>
    <rPh sb="2" eb="3">
      <t>チョウ</t>
    </rPh>
    <phoneticPr fontId="2"/>
  </si>
  <si>
    <t>直  腸</t>
    <rPh sb="0" eb="1">
      <t>チョク</t>
    </rPh>
    <rPh sb="3" eb="4">
      <t>チョウ</t>
    </rPh>
    <phoneticPr fontId="2"/>
  </si>
  <si>
    <t>肝</t>
    <rPh sb="0" eb="1">
      <t>カン</t>
    </rPh>
    <phoneticPr fontId="2"/>
  </si>
  <si>
    <t>肺</t>
    <rPh sb="0" eb="1">
      <t>ハイカツリョウ</t>
    </rPh>
    <phoneticPr fontId="2"/>
  </si>
  <si>
    <t>乳  房</t>
    <rPh sb="0" eb="4">
      <t>チブサ</t>
    </rPh>
    <phoneticPr fontId="2"/>
  </si>
  <si>
    <t>子　宮</t>
    <rPh sb="0" eb="3">
      <t>シキュウ</t>
    </rPh>
    <phoneticPr fontId="2"/>
  </si>
  <si>
    <t>卵　巣</t>
    <rPh sb="0" eb="1">
      <t>タマゴ</t>
    </rPh>
    <rPh sb="2" eb="3">
      <t>ス</t>
    </rPh>
    <phoneticPr fontId="2"/>
  </si>
  <si>
    <t>白血病</t>
    <rPh sb="0" eb="3">
      <t>ハッケツビョウ</t>
    </rPh>
    <phoneticPr fontId="2"/>
  </si>
  <si>
    <t>その他</t>
    <rPh sb="0" eb="3">
      <t>ソノタ</t>
    </rPh>
    <phoneticPr fontId="2"/>
  </si>
  <si>
    <t>糖  尿  病</t>
    <rPh sb="0" eb="7">
      <t>トウニョウビョウ</t>
    </rPh>
    <phoneticPr fontId="2"/>
  </si>
  <si>
    <t>心  疾  患</t>
    <rPh sb="0" eb="7">
      <t>シンシッカン</t>
    </rPh>
    <phoneticPr fontId="2"/>
  </si>
  <si>
    <t>脳血管疾患</t>
    <rPh sb="0" eb="1">
      <t>ノウ</t>
    </rPh>
    <rPh sb="1" eb="3">
      <t>ケッカン</t>
    </rPh>
    <rPh sb="3" eb="5">
      <t>シッカン</t>
    </rPh>
    <phoneticPr fontId="2"/>
  </si>
  <si>
    <t>肺炎及び気管支炎</t>
    <rPh sb="0" eb="2">
      <t>ハイエン</t>
    </rPh>
    <rPh sb="2" eb="3">
      <t>オヨ</t>
    </rPh>
    <rPh sb="4" eb="8">
      <t>キカンシエン</t>
    </rPh>
    <phoneticPr fontId="2"/>
  </si>
  <si>
    <t>肝  疾  患</t>
    <rPh sb="0" eb="1">
      <t>カン</t>
    </rPh>
    <rPh sb="3" eb="7">
      <t>シッカン</t>
    </rPh>
    <phoneticPr fontId="2"/>
  </si>
  <si>
    <t>腎  疾  患</t>
    <rPh sb="0" eb="1">
      <t>ジン</t>
    </rPh>
    <rPh sb="3" eb="7">
      <t>シッカン</t>
    </rPh>
    <phoneticPr fontId="2"/>
  </si>
  <si>
    <t>そ  の  他</t>
    <rPh sb="0" eb="7">
      <t>ソノタ</t>
    </rPh>
    <phoneticPr fontId="2"/>
  </si>
  <si>
    <t>災 害 死</t>
    <rPh sb="0" eb="3">
      <t>サイガイ</t>
    </rPh>
    <rPh sb="4" eb="5">
      <t>シ</t>
    </rPh>
    <phoneticPr fontId="2"/>
  </si>
  <si>
    <t>不慮の事故</t>
    <rPh sb="0" eb="2">
      <t>フリョ</t>
    </rPh>
    <rPh sb="3" eb="5">
      <t>ジコ</t>
    </rPh>
    <phoneticPr fontId="2"/>
  </si>
  <si>
    <t>自        殺</t>
    <rPh sb="0" eb="10">
      <t>ジサツ</t>
    </rPh>
    <phoneticPr fontId="2"/>
  </si>
  <si>
    <t>合　計</t>
    <rPh sb="0" eb="3">
      <t>ゴウケイ</t>
    </rPh>
    <phoneticPr fontId="2"/>
  </si>
  <si>
    <t>　　　悪　 性　 新　 生　 物</t>
    <rPh sb="3" eb="4">
      <t>アク</t>
    </rPh>
    <rPh sb="6" eb="7">
      <t>セイ</t>
    </rPh>
    <rPh sb="9" eb="10">
      <t>シン</t>
    </rPh>
    <rPh sb="12" eb="13">
      <t>ショウ</t>
    </rPh>
    <rPh sb="15" eb="16">
      <t>モノ</t>
    </rPh>
    <phoneticPr fontId="2"/>
  </si>
  <si>
    <t>Ⅰ 健康診断等の実施状況及び結果に関する調査</t>
    <rPh sb="2" eb="6">
      <t>ケンコウシンダン</t>
    </rPh>
    <rPh sb="6" eb="7">
      <t>トウ</t>
    </rPh>
    <rPh sb="8" eb="12">
      <t>ジッシジョウキョウ</t>
    </rPh>
    <rPh sb="12" eb="13">
      <t>オヨ</t>
    </rPh>
    <rPh sb="14" eb="18">
      <t>ケッカニカン</t>
    </rPh>
    <rPh sb="20" eb="22">
      <t>チョウサ</t>
    </rPh>
    <phoneticPr fontId="2"/>
  </si>
  <si>
    <t>(1)</t>
    <phoneticPr fontId="2"/>
  </si>
  <si>
    <t>(2)</t>
    <phoneticPr fontId="2"/>
  </si>
  <si>
    <t>３．がん検診等の実施状況及び結果</t>
    <rPh sb="4" eb="7">
      <t>ケンシントウ</t>
    </rPh>
    <rPh sb="8" eb="12">
      <t>ジッシジョウキョウ</t>
    </rPh>
    <rPh sb="12" eb="13">
      <t>オヨ</t>
    </rPh>
    <rPh sb="14" eb="16">
      <t>ケッカ</t>
    </rPh>
    <phoneticPr fontId="2"/>
  </si>
  <si>
    <t>４．人間ドックの実施状況</t>
    <rPh sb="2" eb="4">
      <t>ニンゲン</t>
    </rPh>
    <rPh sb="8" eb="12">
      <t>ジッシジョウキョウ</t>
    </rPh>
    <phoneticPr fontId="2"/>
  </si>
  <si>
    <t>Ⅱ　　長 期 病 休 者 の 状 況</t>
    <rPh sb="3" eb="6">
      <t>チョウキ</t>
    </rPh>
    <rPh sb="7" eb="8">
      <t>ビョウ</t>
    </rPh>
    <rPh sb="9" eb="10">
      <t>キュウ</t>
    </rPh>
    <rPh sb="11" eb="12">
      <t>シャ</t>
    </rPh>
    <rPh sb="15" eb="18">
      <t>ジョウキョウ</t>
    </rPh>
    <phoneticPr fontId="2"/>
  </si>
  <si>
    <t>※「整理番号」及び「団体区分」は記入しないでください。</t>
    <rPh sb="2" eb="4">
      <t>セイリ</t>
    </rPh>
    <rPh sb="4" eb="6">
      <t>バンゴウ</t>
    </rPh>
    <rPh sb="7" eb="8">
      <t>オヨ</t>
    </rPh>
    <rPh sb="10" eb="12">
      <t>ダンタイ</t>
    </rPh>
    <rPh sb="12" eb="14">
      <t>クブン</t>
    </rPh>
    <rPh sb="16" eb="18">
      <t>キニュウ</t>
    </rPh>
    <phoneticPr fontId="2"/>
  </si>
  <si>
    <t>１．一般健康診断の法定検査項目の実施状況及び結果、並びに二次健康診断の実施状況</t>
    <rPh sb="2" eb="4">
      <t>イッパン</t>
    </rPh>
    <rPh sb="4" eb="6">
      <t>ケンコウ</t>
    </rPh>
    <rPh sb="6" eb="8">
      <t>シンダン</t>
    </rPh>
    <rPh sb="9" eb="11">
      <t>ホウテイ</t>
    </rPh>
    <rPh sb="11" eb="15">
      <t>ケンサコウモク</t>
    </rPh>
    <rPh sb="16" eb="20">
      <t>ジッシジョウキョウ</t>
    </rPh>
    <rPh sb="20" eb="21">
      <t>オヨ</t>
    </rPh>
    <rPh sb="22" eb="24">
      <t>ケッカ</t>
    </rPh>
    <rPh sb="25" eb="26">
      <t>ナラ</t>
    </rPh>
    <rPh sb="28" eb="30">
      <t>ニジ</t>
    </rPh>
    <rPh sb="30" eb="32">
      <t>ケンコウ</t>
    </rPh>
    <rPh sb="32" eb="34">
      <t>シンダン</t>
    </rPh>
    <rPh sb="35" eb="37">
      <t>ジッシ</t>
    </rPh>
    <rPh sb="37" eb="39">
      <t>ジョウキョウ</t>
    </rPh>
    <phoneticPr fontId="2"/>
  </si>
  <si>
    <t>実施状況</t>
    <rPh sb="0" eb="2">
      <t>ジッシ</t>
    </rPh>
    <rPh sb="2" eb="4">
      <t>ジョウキョウ</t>
    </rPh>
    <phoneticPr fontId="2"/>
  </si>
  <si>
    <t>実施している</t>
    <rPh sb="0" eb="2">
      <t>ジッシ</t>
    </rPh>
    <phoneticPr fontId="2"/>
  </si>
  <si>
    <t>実施していない</t>
    <rPh sb="0" eb="2">
      <t>ジッシ</t>
    </rPh>
    <phoneticPr fontId="2"/>
  </si>
  <si>
    <t>蛋　白</t>
    <rPh sb="0" eb="1">
      <t>タン</t>
    </rPh>
    <rPh sb="2" eb="3">
      <t>シロ</t>
    </rPh>
    <phoneticPr fontId="2"/>
  </si>
  <si>
    <t>心電図　　　　（安静時）</t>
    <rPh sb="0" eb="3">
      <t>シンデンズ</t>
    </rPh>
    <rPh sb="8" eb="10">
      <t>アンセイ</t>
    </rPh>
    <rPh sb="10" eb="11">
      <t>ジ</t>
    </rPh>
    <phoneticPr fontId="2"/>
  </si>
  <si>
    <t xml:space="preserve">  　（１）の実施状況については、対象年齢等ごとに実施している検査項目の欄に○印を付してください。</t>
    <rPh sb="7" eb="11">
      <t>ジッシジョウキョウ</t>
    </rPh>
    <rPh sb="17" eb="19">
      <t>タイショウ</t>
    </rPh>
    <rPh sb="19" eb="21">
      <t>ネンレイ</t>
    </rPh>
    <rPh sb="21" eb="22">
      <t>トウ</t>
    </rPh>
    <rPh sb="25" eb="27">
      <t>ジッシ</t>
    </rPh>
    <rPh sb="31" eb="35">
      <t>ケンサコウモク</t>
    </rPh>
    <rPh sb="36" eb="37">
      <t>ラン</t>
    </rPh>
    <rPh sb="39" eb="40">
      <t>シルシ</t>
    </rPh>
    <rPh sb="41" eb="42">
      <t>フ</t>
    </rPh>
    <rPh sb="42" eb="44">
      <t>シテクダ</t>
    </rPh>
    <phoneticPr fontId="2"/>
  </si>
  <si>
    <t>　　（３）の実施状況については、該当する欄に○印を、また実施している団体は人数を記入してください。</t>
    <rPh sb="6" eb="8">
      <t>ジッシ</t>
    </rPh>
    <rPh sb="8" eb="10">
      <t>ジョウキョウ</t>
    </rPh>
    <rPh sb="16" eb="18">
      <t>ガイトウ</t>
    </rPh>
    <rPh sb="20" eb="21">
      <t>ラン</t>
    </rPh>
    <rPh sb="23" eb="24">
      <t>シルシ</t>
    </rPh>
    <rPh sb="28" eb="30">
      <t>ジッシ</t>
    </rPh>
    <rPh sb="34" eb="36">
      <t>ダンタイ</t>
    </rPh>
    <rPh sb="37" eb="39">
      <t>ニンズウ</t>
    </rPh>
    <rPh sb="40" eb="42">
      <t>キニュウ</t>
    </rPh>
    <phoneticPr fontId="2"/>
  </si>
  <si>
    <t>地方公務員健康状況等調査票</t>
    <rPh sb="10" eb="13">
      <t>チョウサヒョウ</t>
    </rPh>
    <phoneticPr fontId="2"/>
  </si>
  <si>
    <t>他覚症状の　　　　有無の検査</t>
    <rPh sb="0" eb="1">
      <t>タ</t>
    </rPh>
    <rPh sb="1" eb="2">
      <t>カク</t>
    </rPh>
    <rPh sb="2" eb="4">
      <t>ショウジョウ</t>
    </rPh>
    <rPh sb="9" eb="11">
      <t>ウム</t>
    </rPh>
    <rPh sb="12" eb="14">
      <t>ケンサ</t>
    </rPh>
    <phoneticPr fontId="2"/>
  </si>
  <si>
    <t xml:space="preserve">区 分 </t>
    <rPh sb="0" eb="3">
      <t>クブン</t>
    </rPh>
    <phoneticPr fontId="3"/>
  </si>
  <si>
    <t xml:space="preserve"> 種 類</t>
    <rPh sb="1" eb="4">
      <t>シュルイ</t>
    </rPh>
    <phoneticPr fontId="3"/>
  </si>
  <si>
    <t xml:space="preserve">主 体 </t>
    <rPh sb="0" eb="3">
      <t>シュタイ</t>
    </rPh>
    <phoneticPr fontId="3"/>
  </si>
  <si>
    <t>種 類</t>
    <rPh sb="0" eb="3">
      <t>シュルイ</t>
    </rPh>
    <phoneticPr fontId="3"/>
  </si>
  <si>
    <t>Ⅲ-２  在職職員の死亡状況に関する調査 （女 性）</t>
    <rPh sb="5" eb="7">
      <t>ザイショク</t>
    </rPh>
    <rPh sb="7" eb="9">
      <t>ショクイン</t>
    </rPh>
    <rPh sb="10" eb="12">
      <t>シボウ</t>
    </rPh>
    <rPh sb="12" eb="14">
      <t>ジョウキョウ</t>
    </rPh>
    <rPh sb="15" eb="16">
      <t>カン</t>
    </rPh>
    <rPh sb="18" eb="20">
      <t>チョウサ</t>
    </rPh>
    <rPh sb="22" eb="23">
      <t>オンナ</t>
    </rPh>
    <rPh sb="24" eb="25">
      <t>セイ</t>
    </rPh>
    <phoneticPr fontId="2"/>
  </si>
  <si>
    <t>２：無</t>
  </si>
  <si>
    <t>（有無に関わらず「対象部局の総職員数」は必ず記入して下さい）</t>
    <rPh sb="1" eb="3">
      <t>ウム</t>
    </rPh>
    <rPh sb="4" eb="5">
      <t>カカ</t>
    </rPh>
    <rPh sb="9" eb="11">
      <t>タイショウ</t>
    </rPh>
    <rPh sb="11" eb="13">
      <t>ブキョク</t>
    </rPh>
    <rPh sb="14" eb="15">
      <t>ソウ</t>
    </rPh>
    <rPh sb="15" eb="18">
      <t>ショクインスウ</t>
    </rPh>
    <rPh sb="20" eb="21">
      <t>カナラ</t>
    </rPh>
    <rPh sb="22" eb="24">
      <t>キニュウ</t>
    </rPh>
    <rPh sb="26" eb="27">
      <t>クダ</t>
    </rPh>
    <phoneticPr fontId="2"/>
  </si>
  <si>
    <t>Ⅲ-1  在職職員の死亡状況に関する調査 （男 性）</t>
    <rPh sb="5" eb="7">
      <t>ザイショク</t>
    </rPh>
    <rPh sb="7" eb="9">
      <t>ショクイン</t>
    </rPh>
    <rPh sb="10" eb="12">
      <t>シボウ</t>
    </rPh>
    <rPh sb="12" eb="14">
      <t>ジョウキョウ</t>
    </rPh>
    <rPh sb="15" eb="16">
      <t>カン</t>
    </rPh>
    <rPh sb="18" eb="20">
      <t>チョウサ</t>
    </rPh>
    <rPh sb="22" eb="23">
      <t>オトコ</t>
    </rPh>
    <rPh sb="24" eb="25">
      <t>セイ</t>
    </rPh>
    <phoneticPr fontId="2"/>
  </si>
  <si>
    <t>対象部局の総職員数（必須）</t>
    <rPh sb="0" eb="2">
      <t>タイショウ</t>
    </rPh>
    <rPh sb="2" eb="4">
      <t>ブキョク</t>
    </rPh>
    <rPh sb="5" eb="6">
      <t>ソウ</t>
    </rPh>
    <rPh sb="6" eb="9">
      <t>ショクインスウ</t>
    </rPh>
    <rPh sb="10" eb="12">
      <t>ヒッス</t>
    </rPh>
    <phoneticPr fontId="2"/>
  </si>
  <si>
    <t>　　　　　※長期病休者の有無に関わらず「対象部局の総職員数」は必ず記入して下さい。</t>
    <rPh sb="6" eb="11">
      <t>チョウキ</t>
    </rPh>
    <rPh sb="12" eb="14">
      <t>ウム</t>
    </rPh>
    <rPh sb="15" eb="16">
      <t>カカ</t>
    </rPh>
    <rPh sb="20" eb="22">
      <t>タイショウ</t>
    </rPh>
    <rPh sb="22" eb="24">
      <t>ブキョク</t>
    </rPh>
    <rPh sb="25" eb="26">
      <t>ソウ</t>
    </rPh>
    <rPh sb="26" eb="29">
      <t>ショクインスウ</t>
    </rPh>
    <rPh sb="31" eb="32">
      <t>カナラ</t>
    </rPh>
    <rPh sb="33" eb="35">
      <t>キニュウ</t>
    </rPh>
    <rPh sb="37" eb="38">
      <t>クダ</t>
    </rPh>
    <phoneticPr fontId="2"/>
  </si>
  <si>
    <t>実施結果
（雇入時を除く）</t>
    <rPh sb="0" eb="1">
      <t>ジツ</t>
    </rPh>
    <rPh sb="1" eb="2">
      <t>シ</t>
    </rPh>
    <rPh sb="2" eb="4">
      <t>ケッカ</t>
    </rPh>
    <rPh sb="6" eb="7">
      <t>ヤト</t>
    </rPh>
    <rPh sb="7" eb="8">
      <t>イ</t>
    </rPh>
    <rPh sb="8" eb="9">
      <t>ジ</t>
    </rPh>
    <rPh sb="10" eb="11">
      <t>ノゾ</t>
    </rPh>
    <phoneticPr fontId="2"/>
  </si>
  <si>
    <t>団体名</t>
    <rPh sb="0" eb="2">
      <t>ダンタイ</t>
    </rPh>
    <rPh sb="2" eb="3">
      <t>メイ</t>
    </rPh>
    <phoneticPr fontId="2"/>
  </si>
  <si>
    <t>整理番号</t>
    <rPh sb="0" eb="2">
      <t>セイリ</t>
    </rPh>
    <rPh sb="2" eb="4">
      <t>バンゴウ</t>
    </rPh>
    <phoneticPr fontId="2"/>
  </si>
  <si>
    <t>※整理番号は記入しないでください。</t>
    <rPh sb="6" eb="8">
      <t>キニュウ</t>
    </rPh>
    <phoneticPr fontId="2"/>
  </si>
  <si>
    <t>受診者数  Ｂ</t>
    <rPh sb="0" eb="3">
      <t>ジュシンシャ</t>
    </rPh>
    <rPh sb="3" eb="4">
      <t>スウ</t>
    </rPh>
    <phoneticPr fontId="2"/>
  </si>
  <si>
    <t>対象者数  Ａ　</t>
    <rPh sb="0" eb="3">
      <t>タイショウシャ</t>
    </rPh>
    <rPh sb="3" eb="4">
      <t>スウ</t>
    </rPh>
    <phoneticPr fontId="2"/>
  </si>
  <si>
    <t>有所見者数  Ｃ</t>
    <rPh sb="0" eb="1">
      <t>ユウ</t>
    </rPh>
    <rPh sb="1" eb="4">
      <t>ショケンシャ</t>
    </rPh>
    <rPh sb="4" eb="5">
      <t>スウ</t>
    </rPh>
    <phoneticPr fontId="2"/>
  </si>
  <si>
    <t>定期健康診断受診者数  Ｅ</t>
    <rPh sb="0" eb="6">
      <t>テイキケンコウシンダン</t>
    </rPh>
    <rPh sb="6" eb="9">
      <t>ジュシンシャ</t>
    </rPh>
    <rPh sb="9" eb="10">
      <t>スウ</t>
    </rPh>
    <phoneticPr fontId="2"/>
  </si>
  <si>
    <t>所見のあった者の数  Ｆ</t>
    <rPh sb="0" eb="2">
      <t>ショケン</t>
    </rPh>
    <rPh sb="6" eb="7">
      <t>モノ</t>
    </rPh>
    <rPh sb="8" eb="9">
      <t>カズ</t>
    </rPh>
    <phoneticPr fontId="2"/>
  </si>
  <si>
    <t>要精密検査者数  Ｄ</t>
    <rPh sb="0" eb="1">
      <t>ヨウ</t>
    </rPh>
    <rPh sb="1" eb="3">
      <t>セイミツ</t>
    </rPh>
    <rPh sb="3" eb="5">
      <t>ケンサ</t>
    </rPh>
    <rPh sb="5" eb="6">
      <t>シャ</t>
    </rPh>
    <rPh sb="6" eb="7">
      <t>スウ</t>
    </rPh>
    <phoneticPr fontId="2"/>
  </si>
  <si>
    <t>団体名</t>
    <rPh sb="0" eb="2">
      <t>ダンタイ</t>
    </rPh>
    <rPh sb="2" eb="3">
      <t>ナ</t>
    </rPh>
    <phoneticPr fontId="2"/>
  </si>
  <si>
    <t>整理番号</t>
    <rPh sb="0" eb="4">
      <t>セイリバンゴウ</t>
    </rPh>
    <phoneticPr fontId="2"/>
  </si>
  <si>
    <t>※整理番号は記入しないでください</t>
    <rPh sb="1" eb="5">
      <t>セイリバンゴウ</t>
    </rPh>
    <rPh sb="6" eb="8">
      <t>キニュウ</t>
    </rPh>
    <phoneticPr fontId="2"/>
  </si>
  <si>
    <t>５．過重労働者の健康障害防止を目的とした面接指導等の実施状況</t>
    <rPh sb="2" eb="4">
      <t>カジュウ</t>
    </rPh>
    <rPh sb="4" eb="6">
      <t>ロウドウ</t>
    </rPh>
    <rPh sb="6" eb="7">
      <t>シャ</t>
    </rPh>
    <rPh sb="8" eb="10">
      <t>ケンコウ</t>
    </rPh>
    <rPh sb="10" eb="12">
      <t>ショウガイ</t>
    </rPh>
    <rPh sb="12" eb="14">
      <t>ボウシ</t>
    </rPh>
    <rPh sb="15" eb="17">
      <t>モクテキ</t>
    </rPh>
    <rPh sb="20" eb="22">
      <t>メンセツ</t>
    </rPh>
    <rPh sb="22" eb="24">
      <t>シドウ</t>
    </rPh>
    <rPh sb="24" eb="25">
      <t>トウ</t>
    </rPh>
    <rPh sb="26" eb="28">
      <t>ジッシ</t>
    </rPh>
    <rPh sb="28" eb="30">
      <t>ジョウキョウ</t>
    </rPh>
    <phoneticPr fontId="2"/>
  </si>
  <si>
    <t>面接指導等の実施状況</t>
    <rPh sb="0" eb="2">
      <t>メンセツ</t>
    </rPh>
    <rPh sb="2" eb="4">
      <t>シドウ</t>
    </rPh>
    <rPh sb="4" eb="5">
      <t>トウ</t>
    </rPh>
    <rPh sb="6" eb="8">
      <t>ジッシ</t>
    </rPh>
    <rPh sb="8" eb="10">
      <t>ジョウキョウ</t>
    </rPh>
    <phoneticPr fontId="3"/>
  </si>
  <si>
    <t>その他</t>
    <rPh sb="2" eb="3">
      <t>タ</t>
    </rPh>
    <phoneticPr fontId="3"/>
  </si>
  <si>
    <t>法定外労働の時間数</t>
    <rPh sb="0" eb="2">
      <t>ホウテイ</t>
    </rPh>
    <rPh sb="2" eb="3">
      <t>ガイ</t>
    </rPh>
    <rPh sb="3" eb="5">
      <t>ロウドウ</t>
    </rPh>
    <rPh sb="6" eb="9">
      <t>ジカンスウ</t>
    </rPh>
    <phoneticPr fontId="3"/>
  </si>
  <si>
    <t>上記に関わらず、この欄に該当する場合は、「○」印を付けてください。</t>
    <rPh sb="0" eb="2">
      <t>ジョウキ</t>
    </rPh>
    <rPh sb="3" eb="4">
      <t>カカ</t>
    </rPh>
    <rPh sb="10" eb="11">
      <t>ラン</t>
    </rPh>
    <rPh sb="12" eb="14">
      <t>ガイトウ</t>
    </rPh>
    <rPh sb="16" eb="18">
      <t>バアイ</t>
    </rPh>
    <rPh sb="25" eb="26">
      <t>ツ</t>
    </rPh>
    <phoneticPr fontId="3"/>
  </si>
  <si>
    <t>欄に○印を付してください。</t>
    <phoneticPr fontId="3"/>
  </si>
  <si>
    <t xml:space="preserve"> 割合（％）</t>
    <rPh sb="1" eb="3">
      <t>ワリアイ</t>
    </rPh>
    <phoneticPr fontId="3"/>
  </si>
  <si>
    <t>該当する対象年齢に○印を付してください。</t>
    <rPh sb="0" eb="2">
      <t>ガイトウ</t>
    </rPh>
    <rPh sb="4" eb="6">
      <t>タイショウ</t>
    </rPh>
    <rPh sb="6" eb="8">
      <t>ネンレイ</t>
    </rPh>
    <rPh sb="10" eb="11">
      <t>シルシ</t>
    </rPh>
    <rPh sb="12" eb="13">
      <t>フ</t>
    </rPh>
    <phoneticPr fontId="2"/>
  </si>
  <si>
    <t xml:space="preserve">       （特定の年齢層・希望者のみの実施を含む。ただし、人間ドックによる検査項目は除く。）</t>
    <rPh sb="8" eb="10">
      <t>トクテイ</t>
    </rPh>
    <rPh sb="11" eb="14">
      <t>ネンレイソウ</t>
    </rPh>
    <rPh sb="15" eb="17">
      <t>キボウ</t>
    </rPh>
    <rPh sb="17" eb="18">
      <t>シャ</t>
    </rPh>
    <rPh sb="21" eb="23">
      <t>ジッシ</t>
    </rPh>
    <rPh sb="24" eb="25">
      <t>フク</t>
    </rPh>
    <rPh sb="31" eb="33">
      <t>ニンゲン</t>
    </rPh>
    <rPh sb="39" eb="41">
      <t>ケンサ</t>
    </rPh>
    <rPh sb="41" eb="43">
      <t>コウモク</t>
    </rPh>
    <rPh sb="44" eb="45">
      <t>ノゾ</t>
    </rPh>
    <phoneticPr fontId="2"/>
  </si>
  <si>
    <t>（３）二次健康診断実施状況（労働者災
　　　害補償保険法と同様の二次健診）</t>
    <rPh sb="6" eb="7">
      <t>ヤスシ</t>
    </rPh>
    <rPh sb="7" eb="8">
      <t>ミ</t>
    </rPh>
    <rPh sb="8" eb="9">
      <t>ダン</t>
    </rPh>
    <rPh sb="9" eb="11">
      <t>ジッシ</t>
    </rPh>
    <rPh sb="14" eb="16">
      <t>ロウドウ</t>
    </rPh>
    <rPh sb="16" eb="17">
      <t>シャ</t>
    </rPh>
    <rPh sb="23" eb="25">
      <t>ホショウ</t>
    </rPh>
    <rPh sb="25" eb="27">
      <t>ホケン</t>
    </rPh>
    <rPh sb="27" eb="28">
      <t>ホウ</t>
    </rPh>
    <rPh sb="29" eb="31">
      <t>ドウヨウ</t>
    </rPh>
    <rPh sb="32" eb="34">
      <t>ニジ</t>
    </rPh>
    <rPh sb="34" eb="36">
      <t>ケンシン</t>
    </rPh>
    <phoneticPr fontId="2"/>
  </si>
  <si>
    <t>腹囲計測</t>
    <rPh sb="0" eb="2">
      <t>フクイ</t>
    </rPh>
    <rPh sb="2" eb="4">
      <t>ケイソク</t>
    </rPh>
    <phoneticPr fontId="2"/>
  </si>
  <si>
    <t>喫煙歴の聴取</t>
    <rPh sb="0" eb="2">
      <t>キツエン</t>
    </rPh>
    <rPh sb="2" eb="3">
      <t>レキ</t>
    </rPh>
    <rPh sb="4" eb="6">
      <t>チョウシュ</t>
    </rPh>
    <phoneticPr fontId="2"/>
  </si>
  <si>
    <t>服薬歴の聴取</t>
    <rPh sb="0" eb="2">
      <t>フクヤク</t>
    </rPh>
    <rPh sb="2" eb="3">
      <t>レキ</t>
    </rPh>
    <rPh sb="4" eb="6">
      <t>チョウシュ</t>
    </rPh>
    <phoneticPr fontId="2"/>
  </si>
  <si>
    <t>LＤＬコレステロール</t>
    <phoneticPr fontId="2"/>
  </si>
  <si>
    <t>２．定期健康診断の法定検査項目以外の検査項目及び生活習慣病予防検診等の検査項目の実施状況</t>
    <rPh sb="2" eb="8">
      <t>テイキケンコウシンダン</t>
    </rPh>
    <rPh sb="9" eb="17">
      <t>ホウテイケンサコウモクイガイ</t>
    </rPh>
    <rPh sb="18" eb="20">
      <t>ケンサ</t>
    </rPh>
    <rPh sb="20" eb="22">
      <t>コウモク</t>
    </rPh>
    <rPh sb="35" eb="39">
      <t>ケンサコウモク</t>
    </rPh>
    <rPh sb="40" eb="44">
      <t>ジッシジョウキョウ</t>
    </rPh>
    <phoneticPr fontId="2"/>
  </si>
  <si>
    <t>男</t>
    <rPh sb="0" eb="1">
      <t>オトコ</t>
    </rPh>
    <phoneticPr fontId="2"/>
  </si>
  <si>
    <t>人</t>
  </si>
  <si>
    <t>人</t>
    <phoneticPr fontId="2"/>
  </si>
  <si>
    <t>女</t>
    <rPh sb="0" eb="1">
      <t>オンナ</t>
    </rPh>
    <phoneticPr fontId="2"/>
  </si>
  <si>
    <t>計</t>
    <rPh sb="0" eb="1">
      <t>ケイ</t>
    </rPh>
    <phoneticPr fontId="2"/>
  </si>
  <si>
    <t>■選択（○，""）</t>
    <rPh sb="1" eb="3">
      <t>センタク</t>
    </rPh>
    <phoneticPr fontId="2"/>
  </si>
  <si>
    <t>○</t>
    <phoneticPr fontId="2"/>
  </si>
  <si>
    <t>％</t>
    <phoneticPr fontId="3"/>
  </si>
  <si>
    <t>男</t>
    <rPh sb="0" eb="1">
      <t>オトコ</t>
    </rPh>
    <phoneticPr fontId="3"/>
  </si>
  <si>
    <t>人</t>
    <phoneticPr fontId="3"/>
  </si>
  <si>
    <t>女</t>
    <rPh sb="0" eb="1">
      <t>オンナ</t>
    </rPh>
    <phoneticPr fontId="3"/>
  </si>
  <si>
    <t>エラー項目</t>
    <rPh sb="3" eb="5">
      <t>コウモク</t>
    </rPh>
    <phoneticPr fontId="2"/>
  </si>
  <si>
    <t>対象部局の総職員数</t>
    <phoneticPr fontId="2"/>
  </si>
  <si>
    <t>他覚症状の有無の検査</t>
    <phoneticPr fontId="2"/>
  </si>
  <si>
    <t>尿検査　糖</t>
    <rPh sb="0" eb="3">
      <t>ニョウケンサ</t>
    </rPh>
    <rPh sb="4" eb="5">
      <t>トウ</t>
    </rPh>
    <phoneticPr fontId="2"/>
  </si>
  <si>
    <t>尿検査　蛋白</t>
    <rPh sb="0" eb="3">
      <t>ニョウケンサ</t>
    </rPh>
    <rPh sb="4" eb="6">
      <t>タンパク</t>
    </rPh>
    <phoneticPr fontId="2"/>
  </si>
  <si>
    <t>血圧測定</t>
  </si>
  <si>
    <t>血圧測定</t>
    <rPh sb="0" eb="2">
      <t>ケツアツ</t>
    </rPh>
    <rPh sb="2" eb="4">
      <t>ソクテイ</t>
    </rPh>
    <phoneticPr fontId="2"/>
  </si>
  <si>
    <t>心電図</t>
  </si>
  <si>
    <t>胸部エックス線検査</t>
    <rPh sb="0" eb="2">
      <t>キョウブ</t>
    </rPh>
    <rPh sb="6" eb="7">
      <t>セン</t>
    </rPh>
    <rPh sb="7" eb="9">
      <t>ケンサ</t>
    </rPh>
    <phoneticPr fontId="2"/>
  </si>
  <si>
    <t>かくたん検査</t>
  </si>
  <si>
    <t>かくたん検査</t>
    <rPh sb="4" eb="6">
      <t>ケンサ</t>
    </rPh>
    <phoneticPr fontId="2"/>
  </si>
  <si>
    <t>聴力検査</t>
  </si>
  <si>
    <t>聴力検査</t>
    <rPh sb="0" eb="2">
      <t>チョウリョク</t>
    </rPh>
    <rPh sb="2" eb="4">
      <t>ケンサ</t>
    </rPh>
    <phoneticPr fontId="2"/>
  </si>
  <si>
    <t>貧血検査</t>
  </si>
  <si>
    <t>貧血検査</t>
    <rPh sb="0" eb="2">
      <t>ヒンケツ</t>
    </rPh>
    <rPh sb="2" eb="4">
      <t>ケンサ</t>
    </rPh>
    <phoneticPr fontId="2"/>
  </si>
  <si>
    <t>肝機能検査</t>
  </si>
  <si>
    <t>肝機能検査</t>
    <phoneticPr fontId="2"/>
  </si>
  <si>
    <t>血中脂質検査</t>
    <phoneticPr fontId="2"/>
  </si>
  <si>
    <t>エラーメッセージ</t>
    <phoneticPr fontId="2"/>
  </si>
  <si>
    <t>表紙</t>
    <rPh sb="0" eb="2">
      <t>ヒョウシ</t>
    </rPh>
    <phoneticPr fontId="2"/>
  </si>
  <si>
    <t>調査Ⅰ-１（定期健康診断実施状況）</t>
    <rPh sb="0" eb="2">
      <t>チョウサ</t>
    </rPh>
    <phoneticPr fontId="2"/>
  </si>
  <si>
    <t>調査Ⅰ-１（実施結果）</t>
    <rPh sb="0" eb="2">
      <t>チョウサ</t>
    </rPh>
    <phoneticPr fontId="2"/>
  </si>
  <si>
    <t>整理番号</t>
  </si>
  <si>
    <t>団体区分</t>
  </si>
  <si>
    <t>団体名</t>
  </si>
  <si>
    <t>担当者氏名</t>
    <rPh sb="0" eb="3">
      <t>タントウシャ</t>
    </rPh>
    <rPh sb="3" eb="5">
      <t>シメイ</t>
    </rPh>
    <phoneticPr fontId="2"/>
  </si>
  <si>
    <t>Ｅ：Ｍａｉｌ</t>
    <phoneticPr fontId="2"/>
  </si>
  <si>
    <t>電話番号（内線）</t>
    <rPh sb="0" eb="2">
      <t>デンワ</t>
    </rPh>
    <rPh sb="2" eb="4">
      <t>バンゴウ</t>
    </rPh>
    <rPh sb="5" eb="7">
      <t>ナイセン</t>
    </rPh>
    <phoneticPr fontId="2"/>
  </si>
  <si>
    <t>総職員数</t>
    <phoneticPr fontId="2"/>
  </si>
  <si>
    <t>雇入時</t>
  </si>
  <si>
    <t>２５歳</t>
  </si>
  <si>
    <t>４０歳</t>
  </si>
  <si>
    <t>対象者数Ａ</t>
  </si>
  <si>
    <t>受診者数Ｂ</t>
  </si>
  <si>
    <t>有所見者数Ｃ</t>
  </si>
  <si>
    <t>要精密検査者数Ｄ</t>
  </si>
  <si>
    <t>定期健康診断受診者数Ｅ</t>
    <phoneticPr fontId="2"/>
  </si>
  <si>
    <t>所見のあった者の数Ｆ</t>
    <phoneticPr fontId="2"/>
  </si>
  <si>
    <t>要医療･医療中の者の割合G</t>
    <phoneticPr fontId="2"/>
  </si>
  <si>
    <t>二次健康診断対象者数H</t>
    <rPh sb="0" eb="2">
      <t>ニジ</t>
    </rPh>
    <rPh sb="2" eb="4">
      <t>ケンコウ</t>
    </rPh>
    <rPh sb="4" eb="6">
      <t>シンダン</t>
    </rPh>
    <rPh sb="6" eb="9">
      <t>タイショウシャ</t>
    </rPh>
    <rPh sb="9" eb="10">
      <t>スウ</t>
    </rPh>
    <phoneticPr fontId="2"/>
  </si>
  <si>
    <t>二次健康診断受診者数I</t>
    <rPh sb="0" eb="2">
      <t>ニジ</t>
    </rPh>
    <rPh sb="2" eb="4">
      <t>ケンコウ</t>
    </rPh>
    <rPh sb="4" eb="6">
      <t>シンダン</t>
    </rPh>
    <rPh sb="6" eb="9">
      <t>ジュシンシャ</t>
    </rPh>
    <rPh sb="9" eb="10">
      <t>スウ</t>
    </rPh>
    <phoneticPr fontId="2"/>
  </si>
  <si>
    <t>他覚所見</t>
  </si>
  <si>
    <t>尿検査</t>
  </si>
  <si>
    <t>肝機能</t>
    <phoneticPr fontId="2"/>
  </si>
  <si>
    <t>血中脂質</t>
    <phoneticPr fontId="2"/>
  </si>
  <si>
    <t>胸部Ｘ線検査</t>
  </si>
  <si>
    <t>喫煙歴</t>
    <rPh sb="0" eb="2">
      <t>キツエン</t>
    </rPh>
    <rPh sb="2" eb="3">
      <t>レキ</t>
    </rPh>
    <phoneticPr fontId="2"/>
  </si>
  <si>
    <t>服薬歴</t>
    <rPh sb="0" eb="2">
      <t>フクヤク</t>
    </rPh>
    <rPh sb="2" eb="3">
      <t>レキ</t>
    </rPh>
    <phoneticPr fontId="2"/>
  </si>
  <si>
    <t>男</t>
  </si>
  <si>
    <t>女</t>
  </si>
  <si>
    <t>計</t>
  </si>
  <si>
    <t>糖</t>
  </si>
  <si>
    <t>蛋白</t>
  </si>
  <si>
    <t>赤血球数</t>
    <phoneticPr fontId="2"/>
  </si>
  <si>
    <t>GOT</t>
  </si>
  <si>
    <t>GPT</t>
  </si>
  <si>
    <t>γ|GTP</t>
    <phoneticPr fontId="2"/>
  </si>
  <si>
    <t>LDLコレ</t>
    <phoneticPr fontId="2"/>
  </si>
  <si>
    <t>HDLコレ</t>
    <phoneticPr fontId="2"/>
  </si>
  <si>
    <t>トリグリ</t>
    <phoneticPr fontId="2"/>
  </si>
  <si>
    <t>赤血球数</t>
  </si>
  <si>
    <t>血色素量</t>
    <rPh sb="0" eb="2">
      <t>ケッショク</t>
    </rPh>
    <phoneticPr fontId="2"/>
  </si>
  <si>
    <t>調査Ⅰ-２（法定検査項目以外実施状況）</t>
    <rPh sb="0" eb="2">
      <t>チョウサ</t>
    </rPh>
    <rPh sb="6" eb="8">
      <t>ホウテイ</t>
    </rPh>
    <rPh sb="8" eb="10">
      <t>ケンサ</t>
    </rPh>
    <rPh sb="10" eb="12">
      <t>コウモク</t>
    </rPh>
    <rPh sb="12" eb="14">
      <t>イガイ</t>
    </rPh>
    <rPh sb="14" eb="16">
      <t>ジッシ</t>
    </rPh>
    <rPh sb="16" eb="18">
      <t>ジョウキョウ</t>
    </rPh>
    <phoneticPr fontId="2"/>
  </si>
  <si>
    <t>調査Ⅰ-３（がん検診実施状況）</t>
    <rPh sb="0" eb="2">
      <t>チョウサ</t>
    </rPh>
    <rPh sb="8" eb="10">
      <t>ケンシン</t>
    </rPh>
    <rPh sb="10" eb="12">
      <t>ジッシ</t>
    </rPh>
    <rPh sb="12" eb="14">
      <t>ジョウキョウ</t>
    </rPh>
    <phoneticPr fontId="2"/>
  </si>
  <si>
    <t>調査Ⅰ-４（人間ドッグ実施状況）</t>
    <rPh sb="0" eb="2">
      <t>チョウサ</t>
    </rPh>
    <rPh sb="6" eb="8">
      <t>ニンゲン</t>
    </rPh>
    <rPh sb="11" eb="13">
      <t>ジッシ</t>
    </rPh>
    <rPh sb="13" eb="15">
      <t>ジョウキョウ</t>
    </rPh>
    <phoneticPr fontId="2"/>
  </si>
  <si>
    <t>過重労働の面接</t>
    <rPh sb="0" eb="2">
      <t>カジュウ</t>
    </rPh>
    <rPh sb="2" eb="4">
      <t>ロウドウ</t>
    </rPh>
    <rPh sb="5" eb="7">
      <t>メンセツ</t>
    </rPh>
    <phoneticPr fontId="2"/>
  </si>
  <si>
    <t>生理学</t>
  </si>
  <si>
    <t>Ｘ線等</t>
  </si>
  <si>
    <t>血液生化学</t>
  </si>
  <si>
    <t>血液学</t>
  </si>
  <si>
    <t>血清学</t>
  </si>
  <si>
    <t>尿</t>
  </si>
  <si>
    <t>便</t>
  </si>
  <si>
    <t>病理学</t>
  </si>
  <si>
    <t>歯科検診</t>
    <rPh sb="0" eb="2">
      <t>シカ</t>
    </rPh>
    <rPh sb="2" eb="4">
      <t>ケンシン</t>
    </rPh>
    <phoneticPr fontId="2"/>
  </si>
  <si>
    <t>胃がん検査</t>
  </si>
  <si>
    <t>肺がん検査</t>
  </si>
  <si>
    <t>大腸がん検査</t>
  </si>
  <si>
    <t>乳がん検査</t>
  </si>
  <si>
    <t>子宮がん検査</t>
  </si>
  <si>
    <t>その他</t>
  </si>
  <si>
    <t>日帰り</t>
  </si>
  <si>
    <t>一泊二日</t>
  </si>
  <si>
    <t>二泊三日</t>
  </si>
  <si>
    <t>１月あたり</t>
    <rPh sb="1" eb="2">
      <t>ツキ</t>
    </rPh>
    <phoneticPr fontId="2"/>
  </si>
  <si>
    <t>２・６月あたり８０時間超</t>
    <rPh sb="3" eb="4">
      <t>ツキ</t>
    </rPh>
    <rPh sb="9" eb="11">
      <t>ジカン</t>
    </rPh>
    <rPh sb="11" eb="12">
      <t>コ</t>
    </rPh>
    <phoneticPr fontId="2"/>
  </si>
  <si>
    <t>その他</t>
    <rPh sb="2" eb="3">
      <t>タ</t>
    </rPh>
    <phoneticPr fontId="2"/>
  </si>
  <si>
    <t>眼底検査</t>
  </si>
  <si>
    <t>眼圧検査</t>
  </si>
  <si>
    <t>肺機能検査</t>
  </si>
  <si>
    <t>胃部Ｘ線</t>
  </si>
  <si>
    <t>腹部超音波</t>
  </si>
  <si>
    <t>総蛋白</t>
  </si>
  <si>
    <t>Ａ／Ｇ</t>
  </si>
  <si>
    <t>アルブミン</t>
  </si>
  <si>
    <t>尿素窒素</t>
  </si>
  <si>
    <t>クレアチニン</t>
  </si>
  <si>
    <t>尿酸</t>
  </si>
  <si>
    <t>総ビリルビン</t>
  </si>
  <si>
    <t>ＴＴＴ</t>
  </si>
  <si>
    <t>ＺＴＴ</t>
  </si>
  <si>
    <t>ＡＬーＰ</t>
    <phoneticPr fontId="2"/>
  </si>
  <si>
    <t>ＬＡＰ</t>
  </si>
  <si>
    <t>ＬＤＨ</t>
  </si>
  <si>
    <t>グリコヘモグロビン</t>
  </si>
  <si>
    <t>コリンエステラーゼ</t>
    <phoneticPr fontId="2"/>
  </si>
  <si>
    <t>アミラーゼ</t>
    <phoneticPr fontId="2"/>
  </si>
  <si>
    <t>白血球</t>
  </si>
  <si>
    <t>ヘマトクリット</t>
  </si>
  <si>
    <t>血小板</t>
  </si>
  <si>
    <t>血液像</t>
  </si>
  <si>
    <t>血沈</t>
  </si>
  <si>
    <t>ＣＲＰ</t>
  </si>
  <si>
    <t>ＲＡ</t>
  </si>
  <si>
    <t>ウロビリノーゲン</t>
    <phoneticPr fontId="2"/>
  </si>
  <si>
    <t>潜血</t>
  </si>
  <si>
    <t>沈渣</t>
  </si>
  <si>
    <t>子宮細胞診</t>
  </si>
  <si>
    <t>地方公共団体</t>
  </si>
  <si>
    <t>共済（健保）組合</t>
  </si>
  <si>
    <t>職員互助会等</t>
  </si>
  <si>
    <t>健康診断と同時</t>
    <rPh sb="0" eb="2">
      <t>ケンコウ</t>
    </rPh>
    <rPh sb="2" eb="4">
      <t>シンダン</t>
    </rPh>
    <rPh sb="5" eb="7">
      <t>ドウジ</t>
    </rPh>
    <phoneticPr fontId="2"/>
  </si>
  <si>
    <t>全年齢</t>
  </si>
  <si>
    <t>30歳以上</t>
  </si>
  <si>
    <t>35歳以上</t>
  </si>
  <si>
    <t>40歳以上</t>
  </si>
  <si>
    <t>合計の割合</t>
    <rPh sb="0" eb="2">
      <t>ゴウケイ</t>
    </rPh>
    <rPh sb="3" eb="5">
      <t>ワリアイ</t>
    </rPh>
    <phoneticPr fontId="2"/>
  </si>
  <si>
    <t>公共団体</t>
    <rPh sb="0" eb="2">
      <t>コウキョウ</t>
    </rPh>
    <rPh sb="2" eb="4">
      <t>ダンタイ</t>
    </rPh>
    <phoneticPr fontId="2"/>
  </si>
  <si>
    <t>共済組合</t>
    <rPh sb="0" eb="2">
      <t>キョウサイ</t>
    </rPh>
    <rPh sb="2" eb="4">
      <t>クミアイ</t>
    </rPh>
    <phoneticPr fontId="2"/>
  </si>
  <si>
    <t>互助会</t>
    <rPh sb="0" eb="2">
      <t>ゴジョ</t>
    </rPh>
    <rPh sb="2" eb="3">
      <t>カイ</t>
    </rPh>
    <phoneticPr fontId="2"/>
  </si>
  <si>
    <t>対象年齢</t>
    <rPh sb="0" eb="2">
      <t>タイショウ</t>
    </rPh>
    <rPh sb="2" eb="4">
      <t>ネンレイ</t>
    </rPh>
    <phoneticPr fontId="2"/>
  </si>
  <si>
    <t>１００時間超え</t>
    <rPh sb="3" eb="5">
      <t>ジカン</t>
    </rPh>
    <rPh sb="5" eb="6">
      <t>コ</t>
    </rPh>
    <phoneticPr fontId="2"/>
  </si>
  <si>
    <t>９９～８１時間</t>
    <rPh sb="5" eb="7">
      <t>ジカン</t>
    </rPh>
    <phoneticPr fontId="2"/>
  </si>
  <si>
    <t>８０時間超え</t>
    <rPh sb="2" eb="4">
      <t>ジカン</t>
    </rPh>
    <rPh sb="4" eb="5">
      <t>コ</t>
    </rPh>
    <phoneticPr fontId="2"/>
  </si>
  <si>
    <t>７９～４６時間</t>
    <rPh sb="5" eb="7">
      <t>ジカン</t>
    </rPh>
    <phoneticPr fontId="2"/>
  </si>
  <si>
    <t>４５時間超え</t>
    <rPh sb="2" eb="4">
      <t>ジカン</t>
    </rPh>
    <rPh sb="4" eb="5">
      <t>コ</t>
    </rPh>
    <phoneticPr fontId="2"/>
  </si>
  <si>
    <t>実施主体</t>
    <rPh sb="0" eb="2">
      <t>ジッシ</t>
    </rPh>
    <rPh sb="2" eb="4">
      <t>シュタイ</t>
    </rPh>
    <phoneticPr fontId="2"/>
  </si>
  <si>
    <t>費用負担</t>
    <rPh sb="0" eb="2">
      <t>ヒヨウ</t>
    </rPh>
    <rPh sb="2" eb="4">
      <t>フタン</t>
    </rPh>
    <phoneticPr fontId="2"/>
  </si>
  <si>
    <t>エラー項目</t>
    <rPh sb="3" eb="5">
      <t>コウモク</t>
    </rPh>
    <phoneticPr fontId="3"/>
  </si>
  <si>
    <t>エラーメッセージ</t>
    <phoneticPr fontId="3"/>
  </si>
  <si>
    <t>胃がん検査</t>
    <rPh sb="0" eb="1">
      <t>イ</t>
    </rPh>
    <rPh sb="3" eb="5">
      <t>ケンサ</t>
    </rPh>
    <phoneticPr fontId="3"/>
  </si>
  <si>
    <t>肺がん検査</t>
    <rPh sb="0" eb="1">
      <t>ハイ</t>
    </rPh>
    <rPh sb="3" eb="5">
      <t>ケンサ</t>
    </rPh>
    <phoneticPr fontId="3"/>
  </si>
  <si>
    <t>大腸がん検査</t>
    <phoneticPr fontId="3"/>
  </si>
  <si>
    <t>子宮がん検査</t>
    <phoneticPr fontId="3"/>
  </si>
  <si>
    <t xml:space="preserve"> 日帰り </t>
    <phoneticPr fontId="3"/>
  </si>
  <si>
    <t>１泊２日</t>
    <phoneticPr fontId="3"/>
  </si>
  <si>
    <t>エラーメッセージ</t>
    <phoneticPr fontId="3"/>
  </si>
  <si>
    <t>調査Ⅱ（長期病休者の状況）</t>
    <rPh sb="0" eb="2">
      <t>チョウサ</t>
    </rPh>
    <rPh sb="4" eb="6">
      <t>チョウキ</t>
    </rPh>
    <rPh sb="6" eb="7">
      <t>ビョウ</t>
    </rPh>
    <rPh sb="7" eb="8">
      <t>キュウ</t>
    </rPh>
    <rPh sb="8" eb="9">
      <t>シャ</t>
    </rPh>
    <rPh sb="10" eb="12">
      <t>ジョウキョウ</t>
    </rPh>
    <phoneticPr fontId="2"/>
  </si>
  <si>
    <t>総職員数</t>
    <phoneticPr fontId="2"/>
  </si>
  <si>
    <t>長期病休把握方法</t>
    <rPh sb="0" eb="2">
      <t>チョウキ</t>
    </rPh>
    <rPh sb="2" eb="3">
      <t>ビョウ</t>
    </rPh>
    <rPh sb="3" eb="4">
      <t>キュウ</t>
    </rPh>
    <rPh sb="4" eb="6">
      <t>ハアク</t>
    </rPh>
    <rPh sb="6" eb="8">
      <t>ホウホウ</t>
    </rPh>
    <phoneticPr fontId="2"/>
  </si>
  <si>
    <t>感染症及び寄生虫症</t>
  </si>
  <si>
    <t>新生物</t>
  </si>
  <si>
    <t>免疫機構の障害</t>
    <phoneticPr fontId="2"/>
  </si>
  <si>
    <t>内分泌栄養代謝疾患</t>
    <phoneticPr fontId="2"/>
  </si>
  <si>
    <t>精神及び行動の障害</t>
  </si>
  <si>
    <t>神経系の疾患</t>
  </si>
  <si>
    <t>眼及び付属器の疾患</t>
  </si>
  <si>
    <t>耳及び付属器の疾患</t>
  </si>
  <si>
    <t>循環器系疾患</t>
    <phoneticPr fontId="2"/>
  </si>
  <si>
    <t>呼吸器系の疾患</t>
  </si>
  <si>
    <t>消化器系</t>
    <phoneticPr fontId="2"/>
  </si>
  <si>
    <t>皮膚皮下組織疾患</t>
    <phoneticPr fontId="2"/>
  </si>
  <si>
    <t>筋骨格結合組織疾患</t>
    <phoneticPr fontId="2"/>
  </si>
  <si>
    <t>尿路性器系の疾患</t>
  </si>
  <si>
    <t>妊娠･分娩産じょく</t>
    <phoneticPr fontId="2"/>
  </si>
  <si>
    <t>分類されないもの</t>
    <phoneticPr fontId="2"/>
  </si>
  <si>
    <t>損傷中毒外因影響</t>
    <phoneticPr fontId="2"/>
  </si>
  <si>
    <t>合計</t>
    <phoneticPr fontId="2"/>
  </si>
  <si>
    <t>心疾患</t>
  </si>
  <si>
    <t>脳血管疾患</t>
  </si>
  <si>
    <t>高血圧疾患</t>
  </si>
  <si>
    <t>消化性潰瘍</t>
  </si>
  <si>
    <t>肝疾患</t>
  </si>
  <si>
    <t>対象部局の総職員数</t>
    <rPh sb="0" eb="2">
      <t>タイショウ</t>
    </rPh>
    <rPh sb="2" eb="4">
      <t>ブキョク</t>
    </rPh>
    <rPh sb="5" eb="6">
      <t>ソウ</t>
    </rPh>
    <rPh sb="6" eb="8">
      <t>ショクイン</t>
    </rPh>
    <rPh sb="8" eb="9">
      <t>スウ</t>
    </rPh>
    <phoneticPr fontId="3"/>
  </si>
  <si>
    <t>長期病休者数（男）</t>
    <rPh sb="0" eb="2">
      <t>チョウキ</t>
    </rPh>
    <rPh sb="2" eb="3">
      <t>ビョウ</t>
    </rPh>
    <rPh sb="3" eb="4">
      <t>キュウ</t>
    </rPh>
    <rPh sb="4" eb="5">
      <t>シャ</t>
    </rPh>
    <rPh sb="5" eb="6">
      <t>スウ</t>
    </rPh>
    <rPh sb="7" eb="8">
      <t>オトコ</t>
    </rPh>
    <phoneticPr fontId="3"/>
  </si>
  <si>
    <t>長期病休者数（女）</t>
    <rPh sb="0" eb="2">
      <t>チョウキ</t>
    </rPh>
    <rPh sb="2" eb="3">
      <t>ビョウ</t>
    </rPh>
    <rPh sb="3" eb="4">
      <t>キュウ</t>
    </rPh>
    <rPh sb="4" eb="5">
      <t>シャ</t>
    </rPh>
    <rPh sb="5" eb="6">
      <t>スウ</t>
    </rPh>
    <rPh sb="7" eb="8">
      <t>オンナ</t>
    </rPh>
    <phoneticPr fontId="3"/>
  </si>
  <si>
    <t>１：有</t>
    <rPh sb="2" eb="3">
      <t>ア</t>
    </rPh>
    <phoneticPr fontId="3"/>
  </si>
  <si>
    <t>２：無</t>
    <phoneticPr fontId="2"/>
  </si>
  <si>
    <t>死亡事例</t>
    <rPh sb="0" eb="2">
      <t>シボウ</t>
    </rPh>
    <rPh sb="2" eb="4">
      <t>ジレイ</t>
    </rPh>
    <phoneticPr fontId="2"/>
  </si>
  <si>
    <t>対象部局の総職員数</t>
    <rPh sb="0" eb="2">
      <t>タイショウ</t>
    </rPh>
    <rPh sb="2" eb="4">
      <t>ブキョク</t>
    </rPh>
    <rPh sb="5" eb="6">
      <t>ソウ</t>
    </rPh>
    <rPh sb="6" eb="8">
      <t>ショクイン</t>
    </rPh>
    <rPh sb="8" eb="9">
      <t>スウ</t>
    </rPh>
    <phoneticPr fontId="2"/>
  </si>
  <si>
    <t>悪性新生物 食道</t>
    <rPh sb="0" eb="2">
      <t>アクセイ</t>
    </rPh>
    <rPh sb="2" eb="5">
      <t>シンセイブツ</t>
    </rPh>
    <rPh sb="6" eb="8">
      <t>ショクドウ</t>
    </rPh>
    <phoneticPr fontId="2"/>
  </si>
  <si>
    <t>悪性新生物 胃</t>
    <rPh sb="0" eb="2">
      <t>アクセイ</t>
    </rPh>
    <rPh sb="2" eb="5">
      <t>シンセイブツ</t>
    </rPh>
    <rPh sb="6" eb="7">
      <t>イ</t>
    </rPh>
    <phoneticPr fontId="2"/>
  </si>
  <si>
    <t>悪性新生物 結腸</t>
    <rPh sb="0" eb="2">
      <t>アクセイ</t>
    </rPh>
    <rPh sb="2" eb="5">
      <t>シンセイブツ</t>
    </rPh>
    <phoneticPr fontId="2"/>
  </si>
  <si>
    <t>悪性新生物 直腸</t>
    <rPh sb="0" eb="2">
      <t>アクセイ</t>
    </rPh>
    <rPh sb="2" eb="5">
      <t>シンセイブツ</t>
    </rPh>
    <phoneticPr fontId="2"/>
  </si>
  <si>
    <t>悪性新生物 肝</t>
    <rPh sb="0" eb="2">
      <t>アクセイ</t>
    </rPh>
    <rPh sb="2" eb="5">
      <t>シンセイブツ</t>
    </rPh>
    <phoneticPr fontId="2"/>
  </si>
  <si>
    <t>悪性新生物 膵</t>
    <rPh sb="0" eb="2">
      <t>アクセイ</t>
    </rPh>
    <rPh sb="2" eb="5">
      <t>シンセイブツ</t>
    </rPh>
    <phoneticPr fontId="2"/>
  </si>
  <si>
    <t>悪性新生物 肺</t>
    <rPh sb="0" eb="2">
      <t>アクセイ</t>
    </rPh>
    <rPh sb="2" eb="5">
      <t>シンセイブツ</t>
    </rPh>
    <phoneticPr fontId="2"/>
  </si>
  <si>
    <t>悪性新生物 乳房</t>
    <rPh sb="0" eb="2">
      <t>アクセイ</t>
    </rPh>
    <rPh sb="2" eb="5">
      <t>シンセイブツ</t>
    </rPh>
    <phoneticPr fontId="2"/>
  </si>
  <si>
    <t>悪性新生物 白血病</t>
    <rPh sb="0" eb="2">
      <t>アクセイ</t>
    </rPh>
    <rPh sb="2" eb="5">
      <t>シンセイブツ</t>
    </rPh>
    <phoneticPr fontId="2"/>
  </si>
  <si>
    <t>悪性新生物 その他</t>
    <rPh sb="0" eb="2">
      <t>アクセイ</t>
    </rPh>
    <rPh sb="2" eb="5">
      <t>シンセイブツ</t>
    </rPh>
    <phoneticPr fontId="2"/>
  </si>
  <si>
    <t>糖尿病</t>
  </si>
  <si>
    <t>糖尿病</t>
    <rPh sb="0" eb="3">
      <t>トウニョウビョウ</t>
    </rPh>
    <phoneticPr fontId="2"/>
  </si>
  <si>
    <t>心疾患</t>
    <phoneticPr fontId="2"/>
  </si>
  <si>
    <t>脳血管疾患</t>
    <phoneticPr fontId="2"/>
  </si>
  <si>
    <t>肺炎及び気管支炎</t>
  </si>
  <si>
    <t>肺炎及び気管支炎</t>
    <phoneticPr fontId="2"/>
  </si>
  <si>
    <t>肝疾患</t>
    <phoneticPr fontId="2"/>
  </si>
  <si>
    <t>腎疾患</t>
  </si>
  <si>
    <t>腎疾患</t>
    <phoneticPr fontId="2"/>
  </si>
  <si>
    <t>病死 その他</t>
    <rPh sb="0" eb="2">
      <t>ビョウシ</t>
    </rPh>
    <phoneticPr fontId="2"/>
  </si>
  <si>
    <t>不慮の事故</t>
  </si>
  <si>
    <t>不慮の事故</t>
    <phoneticPr fontId="2"/>
  </si>
  <si>
    <t>自殺</t>
  </si>
  <si>
    <t>自殺</t>
    <phoneticPr fontId="2"/>
  </si>
  <si>
    <t>災害死 その他</t>
    <rPh sb="0" eb="2">
      <t>サイガイ</t>
    </rPh>
    <rPh sb="2" eb="3">
      <t>シ</t>
    </rPh>
    <rPh sb="6" eb="7">
      <t>タ</t>
    </rPh>
    <phoneticPr fontId="2"/>
  </si>
  <si>
    <t>調査Ⅲ－１（死亡状況：男性）</t>
    <rPh sb="0" eb="2">
      <t>チョウサ</t>
    </rPh>
    <rPh sb="6" eb="8">
      <t>シボウ</t>
    </rPh>
    <rPh sb="8" eb="10">
      <t>ジョウキョウ</t>
    </rPh>
    <rPh sb="11" eb="13">
      <t>ダンセイ</t>
    </rPh>
    <phoneticPr fontId="2"/>
  </si>
  <si>
    <t>死亡事例の有無</t>
    <rPh sb="0" eb="2">
      <t>シボウ</t>
    </rPh>
    <rPh sb="2" eb="4">
      <t>ジレイ</t>
    </rPh>
    <rPh sb="5" eb="7">
      <t>ウム</t>
    </rPh>
    <phoneticPr fontId="2"/>
  </si>
  <si>
    <t>病死（悪性新生物）</t>
  </si>
  <si>
    <t>病死</t>
    <phoneticPr fontId="2"/>
  </si>
  <si>
    <t>災害死</t>
    <rPh sb="0" eb="2">
      <t>サイガイ</t>
    </rPh>
    <rPh sb="2" eb="3">
      <t>シ</t>
    </rPh>
    <phoneticPr fontId="2"/>
  </si>
  <si>
    <t>食道</t>
  </si>
  <si>
    <t>結腸</t>
    <rPh sb="0" eb="2">
      <t>ケッチョウ</t>
    </rPh>
    <phoneticPr fontId="2"/>
  </si>
  <si>
    <t>直腸</t>
    <rPh sb="0" eb="2">
      <t>チョクチョウ</t>
    </rPh>
    <phoneticPr fontId="2"/>
  </si>
  <si>
    <t>肝</t>
    <rPh sb="0" eb="1">
      <t>カンゾウ</t>
    </rPh>
    <phoneticPr fontId="2"/>
  </si>
  <si>
    <t>膵</t>
    <rPh sb="0" eb="1">
      <t>スイゾウ</t>
    </rPh>
    <phoneticPr fontId="2"/>
  </si>
  <si>
    <t>肺</t>
    <rPh sb="0" eb="1">
      <t>ハイ</t>
    </rPh>
    <phoneticPr fontId="2"/>
  </si>
  <si>
    <t>乳房</t>
    <rPh sb="0" eb="2">
      <t>ニュウボウ</t>
    </rPh>
    <phoneticPr fontId="2"/>
  </si>
  <si>
    <t>肺炎・気管支炎</t>
    <rPh sb="0" eb="2">
      <t>ハイエン</t>
    </rPh>
    <phoneticPr fontId="2"/>
  </si>
  <si>
    <t>自殺</t>
    <rPh sb="0" eb="2">
      <t>ジサツ</t>
    </rPh>
    <phoneticPr fontId="2"/>
  </si>
  <si>
    <t>19歳以下</t>
    <rPh sb="2" eb="3">
      <t>サイ</t>
    </rPh>
    <rPh sb="3" eb="5">
      <t>イカ</t>
    </rPh>
    <phoneticPr fontId="2"/>
  </si>
  <si>
    <t>20～29</t>
    <phoneticPr fontId="2"/>
  </si>
  <si>
    <t>30～39</t>
    <phoneticPr fontId="2"/>
  </si>
  <si>
    <t>40～49</t>
    <phoneticPr fontId="2"/>
  </si>
  <si>
    <t>50～59</t>
    <phoneticPr fontId="2"/>
  </si>
  <si>
    <t>60歳以上</t>
    <rPh sb="2" eb="3">
      <t>サイ</t>
    </rPh>
    <rPh sb="3" eb="5">
      <t>イジョウ</t>
    </rPh>
    <phoneticPr fontId="2"/>
  </si>
  <si>
    <t>合計</t>
    <rPh sb="0" eb="2">
      <t>ゴウケイ</t>
    </rPh>
    <phoneticPr fontId="2"/>
  </si>
  <si>
    <t>調査Ⅲ－２（死亡状況：女性）</t>
    <rPh sb="0" eb="2">
      <t>チョウサ</t>
    </rPh>
    <rPh sb="6" eb="8">
      <t>シボウ</t>
    </rPh>
    <rPh sb="8" eb="10">
      <t>ジョウキョウ</t>
    </rPh>
    <rPh sb="11" eb="13">
      <t>ジョセイ</t>
    </rPh>
    <phoneticPr fontId="2"/>
  </si>
  <si>
    <t>子宮</t>
    <rPh sb="0" eb="2">
      <t>シキュウ</t>
    </rPh>
    <phoneticPr fontId="2"/>
  </si>
  <si>
    <t>卵巣</t>
    <rPh sb="0" eb="2">
      <t>ランソウ</t>
    </rPh>
    <phoneticPr fontId="2"/>
  </si>
  <si>
    <t>死亡事例</t>
    <phoneticPr fontId="2"/>
  </si>
  <si>
    <t>悪性新生物 子宮</t>
    <rPh sb="0" eb="2">
      <t>アクセイ</t>
    </rPh>
    <rPh sb="2" eb="5">
      <t>シンセイブツ</t>
    </rPh>
    <rPh sb="6" eb="8">
      <t>シキュウ</t>
    </rPh>
    <phoneticPr fontId="2"/>
  </si>
  <si>
    <t>悪性新生物 卵巣</t>
    <rPh sb="0" eb="2">
      <t>アクセイ</t>
    </rPh>
    <rPh sb="2" eb="5">
      <t>シンセイブツ</t>
    </rPh>
    <rPh sb="6" eb="8">
      <t>ランソウ</t>
    </rPh>
    <phoneticPr fontId="2"/>
  </si>
  <si>
    <t>自由記入欄</t>
    <rPh sb="0" eb="2">
      <t>ジユウ</t>
    </rPh>
    <rPh sb="2" eb="4">
      <t>キニュウ</t>
    </rPh>
    <rPh sb="4" eb="5">
      <t>ラン</t>
    </rPh>
    <phoneticPr fontId="2"/>
  </si>
  <si>
    <t>二次健康診断実施状況</t>
    <phoneticPr fontId="2"/>
  </si>
  <si>
    <t>服薬歴の聴取</t>
    <phoneticPr fontId="2"/>
  </si>
  <si>
    <t>喫煙歴の聴取</t>
    <phoneticPr fontId="2"/>
  </si>
  <si>
    <t>心電図</t>
    <phoneticPr fontId="2"/>
  </si>
  <si>
    <t>対象部局</t>
    <phoneticPr fontId="2"/>
  </si>
  <si>
    <t>実施状況（雇入時）</t>
    <rPh sb="0" eb="2">
      <t>ジッシ</t>
    </rPh>
    <rPh sb="2" eb="4">
      <t>ジョウキョウ</t>
    </rPh>
    <rPh sb="5" eb="7">
      <t>ヤトイイ</t>
    </rPh>
    <rPh sb="7" eb="8">
      <t>ジ</t>
    </rPh>
    <phoneticPr fontId="2"/>
  </si>
  <si>
    <t>実施状況（２５歳）</t>
    <rPh sb="0" eb="2">
      <t>ジッシ</t>
    </rPh>
    <rPh sb="2" eb="4">
      <t>ジョウキョウ</t>
    </rPh>
    <rPh sb="7" eb="8">
      <t>サイ</t>
    </rPh>
    <phoneticPr fontId="2"/>
  </si>
  <si>
    <t>実施状況（４０歳）</t>
    <rPh sb="0" eb="2">
      <t>ジッシ</t>
    </rPh>
    <rPh sb="2" eb="4">
      <t>ジョウキョウ</t>
    </rPh>
    <rPh sb="7" eb="8">
      <t>サイ</t>
    </rPh>
    <phoneticPr fontId="2"/>
  </si>
  <si>
    <t>要医療・医療中の者の数Ｇ</t>
    <rPh sb="0" eb="1">
      <t>ヨウ</t>
    </rPh>
    <rPh sb="1" eb="3">
      <t>イリョウ</t>
    </rPh>
    <rPh sb="4" eb="6">
      <t>イリョウ</t>
    </rPh>
    <rPh sb="6" eb="7">
      <t>チュウ</t>
    </rPh>
    <rPh sb="8" eb="9">
      <t>モノ</t>
    </rPh>
    <rPh sb="10" eb="11">
      <t>カズ</t>
    </rPh>
    <phoneticPr fontId="2"/>
  </si>
  <si>
    <t>貧血検査（赤血球数）</t>
    <rPh sb="0" eb="2">
      <t>ヒンケツ</t>
    </rPh>
    <rPh sb="2" eb="4">
      <t>ケンサ</t>
    </rPh>
    <rPh sb="5" eb="8">
      <t>セッケッキュウ</t>
    </rPh>
    <rPh sb="8" eb="9">
      <t>スウ</t>
    </rPh>
    <phoneticPr fontId="2"/>
  </si>
  <si>
    <t>貧血検査（血色素量）</t>
    <rPh sb="0" eb="2">
      <t>ヒンケツ</t>
    </rPh>
    <rPh sb="2" eb="4">
      <t>ケンサ</t>
    </rPh>
    <rPh sb="5" eb="7">
      <t>ケッショク</t>
    </rPh>
    <rPh sb="7" eb="9">
      <t>ソリョウ</t>
    </rPh>
    <phoneticPr fontId="2"/>
  </si>
  <si>
    <t>肝機能検査（ＧＯＴ）</t>
    <phoneticPr fontId="2"/>
  </si>
  <si>
    <t>肝機能検査（ＧＰＴ）</t>
    <phoneticPr fontId="2"/>
  </si>
  <si>
    <t>血中脂質検査（ＬＤＬ）</t>
    <phoneticPr fontId="2"/>
  </si>
  <si>
    <t>血中脂質検査（ＨＤＬ）</t>
    <phoneticPr fontId="2"/>
  </si>
  <si>
    <t>血中脂質検査（トリグリセライド）</t>
    <phoneticPr fontId="2"/>
  </si>
  <si>
    <t>MSG1001</t>
    <phoneticPr fontId="2"/>
  </si>
  <si>
    <t>MSG1002</t>
  </si>
  <si>
    <t>MSG1003</t>
  </si>
  <si>
    <t>MSG1004</t>
  </si>
  <si>
    <t>MSG1005</t>
  </si>
  <si>
    <t>MSG1006</t>
  </si>
  <si>
    <t>MSG1007</t>
  </si>
  <si>
    <t>MSG1008</t>
  </si>
  <si>
    <t>MSG1009</t>
  </si>
  <si>
    <t>MSG1011</t>
  </si>
  <si>
    <t>MSG1013</t>
  </si>
  <si>
    <t>MSG1014</t>
  </si>
  <si>
    <t>MSG1015</t>
  </si>
  <si>
    <t>MSG1016</t>
  </si>
  <si>
    <t>MSG1017</t>
  </si>
  <si>
    <t>MSG1018</t>
  </si>
  <si>
    <t>MSG1019</t>
  </si>
  <si>
    <t>MSG1020</t>
  </si>
  <si>
    <t>MSG1021</t>
  </si>
  <si>
    <t>MSG1022</t>
  </si>
  <si>
    <t>MSG1023</t>
  </si>
  <si>
    <t>MSG1024</t>
  </si>
  <si>
    <t>MSG1025</t>
  </si>
  <si>
    <t>MSG1026</t>
  </si>
  <si>
    <t>MSG1027</t>
  </si>
  <si>
    <t>MSG1028</t>
  </si>
  <si>
    <t>MSG1029</t>
  </si>
  <si>
    <t>MSG1030</t>
  </si>
  <si>
    <t>MSG1031</t>
  </si>
  <si>
    <t>MSG1032</t>
  </si>
  <si>
    <t>MSG1033</t>
  </si>
  <si>
    <t>MSG1034</t>
  </si>
  <si>
    <t>MSG1035</t>
  </si>
  <si>
    <t>MSG1036</t>
  </si>
  <si>
    <t>MSG1037</t>
  </si>
  <si>
    <t>MSG1038</t>
  </si>
  <si>
    <t>MSG1039</t>
  </si>
  <si>
    <t>MSG1040</t>
  </si>
  <si>
    <t>MSG1041</t>
  </si>
  <si>
    <t>MSG1042</t>
  </si>
  <si>
    <t>MSG1043</t>
  </si>
  <si>
    <t>MSG1044</t>
  </si>
  <si>
    <t>MSG1045</t>
  </si>
  <si>
    <t>MSG1046</t>
  </si>
  <si>
    <t>MSG1047</t>
  </si>
  <si>
    <t>MSG1048</t>
  </si>
  <si>
    <t>MSG1049</t>
  </si>
  <si>
    <t>MSG1050</t>
  </si>
  <si>
    <t>MSG1051</t>
  </si>
  <si>
    <t>MSG1052</t>
  </si>
  <si>
    <t>MSG1053</t>
  </si>
  <si>
    <t>MSG1054</t>
  </si>
  <si>
    <t>MSG1055</t>
  </si>
  <si>
    <t>MSG1056</t>
  </si>
  <si>
    <t>MSG1057</t>
  </si>
  <si>
    <t>MSG1058</t>
  </si>
  <si>
    <t>MSG1059</t>
  </si>
  <si>
    <t>MSG1060</t>
  </si>
  <si>
    <t>MSG1061</t>
  </si>
  <si>
    <t>MSG1062</t>
  </si>
  <si>
    <t>MSG1063</t>
  </si>
  <si>
    <t>MSG1064</t>
  </si>
  <si>
    <t>MSG1065</t>
  </si>
  <si>
    <t>MSG1066</t>
  </si>
  <si>
    <t>MSG1067</t>
  </si>
  <si>
    <t>MSG1068</t>
  </si>
  <si>
    <t>MSG1069</t>
  </si>
  <si>
    <t>MSG1070</t>
  </si>
  <si>
    <t>MSG1071</t>
  </si>
  <si>
    <t>MSG1072</t>
  </si>
  <si>
    <t>MSG1073</t>
  </si>
  <si>
    <t>MSG1074</t>
  </si>
  <si>
    <t>MSG1075</t>
  </si>
  <si>
    <t>MSG1076</t>
  </si>
  <si>
    <t>MSG1077</t>
  </si>
  <si>
    <t>MSG1078</t>
  </si>
  <si>
    <t>MSG1079</t>
  </si>
  <si>
    <t>MSG1080</t>
  </si>
  <si>
    <t>MSG1081</t>
  </si>
  <si>
    <t>MSG1082</t>
  </si>
  <si>
    <t>MSG1083</t>
  </si>
  <si>
    <t>MSG1084</t>
  </si>
  <si>
    <t>MSG1085</t>
  </si>
  <si>
    <t>MSG1086</t>
  </si>
  <si>
    <t>MSG1087</t>
  </si>
  <si>
    <t>MSG1088</t>
  </si>
  <si>
    <t>MSG1089</t>
  </si>
  <si>
    <t>MSG1090</t>
  </si>
  <si>
    <t>MSG1091</t>
  </si>
  <si>
    <t>MSG1092</t>
  </si>
  <si>
    <t>MSG1093</t>
  </si>
  <si>
    <t>MSG1094</t>
  </si>
  <si>
    <t>MSG1095</t>
  </si>
  <si>
    <t>MSG1096</t>
  </si>
  <si>
    <t>MSG1097</t>
  </si>
  <si>
    <t>MSG1098</t>
  </si>
  <si>
    <t>MSG1099</t>
  </si>
  <si>
    <t>MSG1100</t>
  </si>
  <si>
    <t>MSG1101</t>
  </si>
  <si>
    <t>MSG1102</t>
  </si>
  <si>
    <t>MSG1103</t>
  </si>
  <si>
    <t>MSG1104</t>
  </si>
  <si>
    <t>MSG1105</t>
  </si>
  <si>
    <t>MSG1106</t>
  </si>
  <si>
    <t>MSG1107</t>
  </si>
  <si>
    <t>MSG1108</t>
  </si>
  <si>
    <t>MSG1109</t>
  </si>
  <si>
    <t>MSG1110</t>
  </si>
  <si>
    <t>MSG1111</t>
  </si>
  <si>
    <t>MSG1112</t>
  </si>
  <si>
    <t>MSG1114</t>
  </si>
  <si>
    <t>MSG1115</t>
  </si>
  <si>
    <t>MSG1116</t>
  </si>
  <si>
    <t>MSG1117</t>
  </si>
  <si>
    <t>MSG1118</t>
  </si>
  <si>
    <t>MSG1119</t>
  </si>
  <si>
    <t>MSG1121</t>
  </si>
  <si>
    <t>MSG1122</t>
  </si>
  <si>
    <t>MSG1123</t>
  </si>
  <si>
    <t>MSG1124</t>
  </si>
  <si>
    <t>MSG1125</t>
  </si>
  <si>
    <t>MSG1126</t>
  </si>
  <si>
    <t>要医療・医療中の者の数</t>
    <rPh sb="0" eb="1">
      <t>ヨウ</t>
    </rPh>
    <rPh sb="1" eb="3">
      <t>イリョウ</t>
    </rPh>
    <rPh sb="4" eb="6">
      <t>イリョウ</t>
    </rPh>
    <rPh sb="6" eb="7">
      <t>チュウ</t>
    </rPh>
    <rPh sb="8" eb="9">
      <t>モノ</t>
    </rPh>
    <rPh sb="10" eb="11">
      <t>カズ</t>
    </rPh>
    <phoneticPr fontId="2"/>
  </si>
  <si>
    <t>MSG1128</t>
  </si>
  <si>
    <t>MSG1129</t>
  </si>
  <si>
    <t>MSG1130</t>
  </si>
  <si>
    <t>MSG1131</t>
  </si>
  <si>
    <t>MSG1132</t>
  </si>
  <si>
    <t>MSG3001</t>
    <phoneticPr fontId="3"/>
  </si>
  <si>
    <t>MSG3002</t>
  </si>
  <si>
    <t>MSG3003</t>
  </si>
  <si>
    <t>MSG3004</t>
  </si>
  <si>
    <t>MSG3005</t>
  </si>
  <si>
    <t>MSG3006</t>
  </si>
  <si>
    <t>MSG3007</t>
  </si>
  <si>
    <t>MSG3008</t>
  </si>
  <si>
    <t>MSG3009</t>
  </si>
  <si>
    <t>MSG3010</t>
  </si>
  <si>
    <t>MSG3011</t>
  </si>
  <si>
    <t>MSG3012</t>
  </si>
  <si>
    <t>MSG3013</t>
  </si>
  <si>
    <t>MSG3014</t>
  </si>
  <si>
    <t>MSG3015</t>
  </si>
  <si>
    <t>MSG3016</t>
  </si>
  <si>
    <t>MSG3017</t>
  </si>
  <si>
    <t>MSG3018</t>
  </si>
  <si>
    <t>MSG3019</t>
  </si>
  <si>
    <t>MSG3020</t>
  </si>
  <si>
    <t>MSG3021</t>
  </si>
  <si>
    <t>MSG3022</t>
  </si>
  <si>
    <t>MSG3023</t>
  </si>
  <si>
    <t>MSG3024</t>
  </si>
  <si>
    <t>MSG3025</t>
  </si>
  <si>
    <t>MSG3026</t>
  </si>
  <si>
    <t>MSG3027</t>
  </si>
  <si>
    <t>MSG3028</t>
  </si>
  <si>
    <t>MSG3029</t>
  </si>
  <si>
    <t>MSG3030</t>
  </si>
  <si>
    <t>２泊３日</t>
    <rPh sb="1" eb="2">
      <t>ハク</t>
    </rPh>
    <rPh sb="3" eb="4">
      <t>ニチ</t>
    </rPh>
    <phoneticPr fontId="3"/>
  </si>
  <si>
    <t>MSG3031</t>
  </si>
  <si>
    <t>MSG3032</t>
  </si>
  <si>
    <t>MSG3033</t>
  </si>
  <si>
    <t>MSG3034</t>
  </si>
  <si>
    <t>MSG3035</t>
  </si>
  <si>
    <t>MSG3036</t>
  </si>
  <si>
    <t>実施している</t>
    <rPh sb="0" eb="2">
      <t>ジッシ</t>
    </rPh>
    <phoneticPr fontId="3"/>
  </si>
  <si>
    <t>以下のいずれかに「○」印を付けてください。</t>
    <rPh sb="0" eb="2">
      <t>イカ</t>
    </rPh>
    <rPh sb="11" eb="12">
      <t>シルシ</t>
    </rPh>
    <rPh sb="13" eb="14">
      <t>ツ</t>
    </rPh>
    <phoneticPr fontId="3"/>
  </si>
  <si>
    <t>この部分の「○」印は１つしか付せません。</t>
    <rPh sb="2" eb="4">
      <t>ブブン</t>
    </rPh>
    <phoneticPr fontId="3"/>
  </si>
  <si>
    <t>※「その他」に○をした場合、面接指導等の対象となる法定外労働時間数等の基準を具体的に記入してください。</t>
    <rPh sb="2" eb="5">
      <t>ソノタ</t>
    </rPh>
    <rPh sb="11" eb="13">
      <t>バアイ</t>
    </rPh>
    <rPh sb="14" eb="16">
      <t>メンセツ</t>
    </rPh>
    <rPh sb="16" eb="18">
      <t>シドウ</t>
    </rPh>
    <rPh sb="18" eb="19">
      <t>トウ</t>
    </rPh>
    <rPh sb="20" eb="22">
      <t>タイショウ</t>
    </rPh>
    <rPh sb="25" eb="27">
      <t>ホウテイ</t>
    </rPh>
    <rPh sb="27" eb="28">
      <t>ガイ</t>
    </rPh>
    <rPh sb="28" eb="30">
      <t>ロウドウ</t>
    </rPh>
    <rPh sb="30" eb="33">
      <t>ジカンスウ</t>
    </rPh>
    <rPh sb="33" eb="34">
      <t>トウ</t>
    </rPh>
    <rPh sb="35" eb="37">
      <t>キジュン</t>
    </rPh>
    <rPh sb="38" eb="41">
      <t>グタイテキ</t>
    </rPh>
    <rPh sb="42" eb="44">
      <t>キニュウ</t>
    </rPh>
    <phoneticPr fontId="3"/>
  </si>
  <si>
    <t>MSG4001</t>
    <phoneticPr fontId="2"/>
  </si>
  <si>
    <t>面接指導等の実施状況</t>
    <rPh sb="0" eb="2">
      <t>メンセツ</t>
    </rPh>
    <rPh sb="2" eb="4">
      <t>シドウ</t>
    </rPh>
    <rPh sb="4" eb="5">
      <t>トウ</t>
    </rPh>
    <rPh sb="6" eb="8">
      <t>ジッシ</t>
    </rPh>
    <rPh sb="8" eb="10">
      <t>ジョウキョウ</t>
    </rPh>
    <phoneticPr fontId="2"/>
  </si>
  <si>
    <t>面接指導等の実施状況</t>
    <phoneticPr fontId="2"/>
  </si>
  <si>
    <t>MSG4002</t>
  </si>
  <si>
    <t>MSG4003</t>
  </si>
  <si>
    <t>MSG4004</t>
  </si>
  <si>
    <t>MSG5001</t>
    <phoneticPr fontId="3"/>
  </si>
  <si>
    <t>MSG5002</t>
  </si>
  <si>
    <t>MSG5003</t>
  </si>
  <si>
    <t>※長期病休者の把握方法（いずれかを選択してください。）</t>
    <rPh sb="1" eb="3">
      <t>チョウキ</t>
    </rPh>
    <rPh sb="3" eb="5">
      <t>ビョウキュウ</t>
    </rPh>
    <rPh sb="5" eb="6">
      <t>シャ</t>
    </rPh>
    <rPh sb="7" eb="9">
      <t>ハアク</t>
    </rPh>
    <rPh sb="9" eb="11">
      <t>ホウホウ</t>
    </rPh>
    <rPh sb="17" eb="19">
      <t>センタク</t>
    </rPh>
    <phoneticPr fontId="3"/>
  </si>
  <si>
    <t>MSG6001</t>
    <phoneticPr fontId="2"/>
  </si>
  <si>
    <t>MSG6002</t>
  </si>
  <si>
    <t>MSG6003</t>
  </si>
  <si>
    <t>MSG6004</t>
  </si>
  <si>
    <t>MSG6005</t>
  </si>
  <si>
    <t>MSG6006</t>
  </si>
  <si>
    <t>MSG6007</t>
  </si>
  <si>
    <t>MSG6009</t>
  </si>
  <si>
    <t>MSG6010</t>
  </si>
  <si>
    <t>MSG6011</t>
  </si>
  <si>
    <t>MSG6012</t>
  </si>
  <si>
    <t>MSG6013</t>
  </si>
  <si>
    <t>MSG6014</t>
  </si>
  <si>
    <t>MSG6015</t>
  </si>
  <si>
    <t>MSG6016</t>
  </si>
  <si>
    <t>MSG6017</t>
  </si>
  <si>
    <t>MSG6018</t>
  </si>
  <si>
    <t>MSG6019</t>
  </si>
  <si>
    <t>MSG6020</t>
  </si>
  <si>
    <t>MSG6021</t>
  </si>
  <si>
    <t>MSG6022</t>
  </si>
  <si>
    <t>MSG6023</t>
  </si>
  <si>
    <t>MSG6024</t>
  </si>
  <si>
    <t>MSG7001</t>
    <phoneticPr fontId="2"/>
  </si>
  <si>
    <t>MSG7002</t>
  </si>
  <si>
    <t>MSG7003</t>
  </si>
  <si>
    <t>MSG7004</t>
  </si>
  <si>
    <t>MSG7005</t>
  </si>
  <si>
    <t>MSG7006</t>
  </si>
  <si>
    <t>MSG7007</t>
  </si>
  <si>
    <t>MSG7009</t>
  </si>
  <si>
    <t>MSG7010</t>
  </si>
  <si>
    <t>MSG7011</t>
  </si>
  <si>
    <t>MSG7012</t>
  </si>
  <si>
    <t>MSG7013</t>
  </si>
  <si>
    <t>MSG7014</t>
  </si>
  <si>
    <t>MSG7015</t>
  </si>
  <si>
    <t>MSG7016</t>
  </si>
  <si>
    <t>MSG7017</t>
  </si>
  <si>
    <t>MSG7018</t>
  </si>
  <si>
    <t>MSG7019</t>
  </si>
  <si>
    <t>MSG7020</t>
  </si>
  <si>
    <t>MSG7021</t>
  </si>
  <si>
    <t>MSG7022</t>
  </si>
  <si>
    <t>MSG7023</t>
  </si>
  <si>
    <t>MSG7024</t>
  </si>
  <si>
    <t>MSG7025</t>
  </si>
  <si>
    <t>MSG7026</t>
  </si>
  <si>
    <t>所見のあった者の数</t>
    <rPh sb="0" eb="2">
      <t>ショケン</t>
    </rPh>
    <rPh sb="6" eb="7">
      <t>モノ</t>
    </rPh>
    <rPh sb="8" eb="9">
      <t>カズ</t>
    </rPh>
    <phoneticPr fontId="2"/>
  </si>
  <si>
    <t>MSG1133</t>
    <phoneticPr fontId="2"/>
  </si>
  <si>
    <t>ご記入頂いた調査票の内容で、当協会へ連絡事項等ある場合にご記入ください。</t>
    <rPh sb="1" eb="3">
      <t>キニュウ</t>
    </rPh>
    <rPh sb="3" eb="4">
      <t>イタダ</t>
    </rPh>
    <rPh sb="6" eb="8">
      <t>チョウサ</t>
    </rPh>
    <rPh sb="8" eb="9">
      <t>ヒョウ</t>
    </rPh>
    <rPh sb="10" eb="12">
      <t>ナイヨウ</t>
    </rPh>
    <rPh sb="14" eb="15">
      <t>トウ</t>
    </rPh>
    <rPh sb="15" eb="17">
      <t>キョウカイ</t>
    </rPh>
    <rPh sb="18" eb="20">
      <t>レンラク</t>
    </rPh>
    <rPh sb="20" eb="22">
      <t>ジコウ</t>
    </rPh>
    <rPh sb="22" eb="23">
      <t>トウ</t>
    </rPh>
    <rPh sb="25" eb="27">
      <t>バアイ</t>
    </rPh>
    <rPh sb="29" eb="31">
      <t>キニュウ</t>
    </rPh>
    <phoneticPr fontId="2"/>
  </si>
  <si>
    <t>対象部局の総職員数（男性・必須）</t>
    <rPh sb="0" eb="2">
      <t>タイショウ</t>
    </rPh>
    <rPh sb="2" eb="4">
      <t>ブキョク</t>
    </rPh>
    <rPh sb="5" eb="6">
      <t>ソウ</t>
    </rPh>
    <rPh sb="6" eb="8">
      <t>ショクイン</t>
    </rPh>
    <rPh sb="8" eb="9">
      <t>カズ</t>
    </rPh>
    <rPh sb="10" eb="12">
      <t>ダンセイ</t>
    </rPh>
    <rPh sb="13" eb="15">
      <t>ヒッス</t>
    </rPh>
    <phoneticPr fontId="2"/>
  </si>
  <si>
    <t>対象部局の総職員数（女性・必須）</t>
    <rPh sb="0" eb="2">
      <t>タイショウ</t>
    </rPh>
    <rPh sb="2" eb="4">
      <t>ブキョク</t>
    </rPh>
    <rPh sb="5" eb="6">
      <t>ソウ</t>
    </rPh>
    <rPh sb="6" eb="8">
      <t>ショクイン</t>
    </rPh>
    <rPh sb="8" eb="9">
      <t>カズ</t>
    </rPh>
    <rPh sb="10" eb="12">
      <t>ジョセイ</t>
    </rPh>
    <rPh sb="13" eb="15">
      <t>ヒッス</t>
    </rPh>
    <phoneticPr fontId="2"/>
  </si>
  <si>
    <t>■エラー状況</t>
    <rPh sb="4" eb="6">
      <t>ジョウキョウ</t>
    </rPh>
    <phoneticPr fontId="2"/>
  </si>
  <si>
    <t>ページ１</t>
    <phoneticPr fontId="2"/>
  </si>
  <si>
    <t>ページ２</t>
    <phoneticPr fontId="2"/>
  </si>
  <si>
    <t>ページ３</t>
    <phoneticPr fontId="2"/>
  </si>
  <si>
    <t>ページ４</t>
    <phoneticPr fontId="2"/>
  </si>
  <si>
    <t>ページ５</t>
    <phoneticPr fontId="2"/>
  </si>
  <si>
    <t>ページ６</t>
    <phoneticPr fontId="2"/>
  </si>
  <si>
    <t>ページ７</t>
    <phoneticPr fontId="2"/>
  </si>
  <si>
    <t>肝機能検査（γ-ＧＴＰ）</t>
    <phoneticPr fontId="2"/>
  </si>
  <si>
    <t>-</t>
    <phoneticPr fontId="2"/>
  </si>
  <si>
    <t>MSG4005</t>
  </si>
  <si>
    <t>MSG7008</t>
    <phoneticPr fontId="2"/>
  </si>
  <si>
    <t>悪性新生物 直腸</t>
    <phoneticPr fontId="2"/>
  </si>
  <si>
    <t>MSG6008</t>
    <phoneticPr fontId="2"/>
  </si>
  <si>
    <t>１月あたり１００時間を超えた者</t>
    <rPh sb="1" eb="2">
      <t>ガツ</t>
    </rPh>
    <rPh sb="8" eb="10">
      <t>ジカン</t>
    </rPh>
    <rPh sb="14" eb="15">
      <t>モノ</t>
    </rPh>
    <phoneticPr fontId="3"/>
  </si>
  <si>
    <t>１月あたり９９～８１時間を超えた者</t>
    <rPh sb="1" eb="2">
      <t>ガツ</t>
    </rPh>
    <rPh sb="10" eb="12">
      <t>ジカン</t>
    </rPh>
    <rPh sb="16" eb="17">
      <t>モノ</t>
    </rPh>
    <phoneticPr fontId="3"/>
  </si>
  <si>
    <t>１月あたり８０時間を超えた者</t>
    <rPh sb="1" eb="2">
      <t>ガツ</t>
    </rPh>
    <rPh sb="7" eb="9">
      <t>ジカン</t>
    </rPh>
    <rPh sb="13" eb="14">
      <t>モノ</t>
    </rPh>
    <phoneticPr fontId="3"/>
  </si>
  <si>
    <t>１月あたり７９～４６時間を超えた者</t>
    <rPh sb="1" eb="2">
      <t>ガツ</t>
    </rPh>
    <rPh sb="10" eb="12">
      <t>ジカン</t>
    </rPh>
    <rPh sb="16" eb="17">
      <t>モノ</t>
    </rPh>
    <phoneticPr fontId="3"/>
  </si>
  <si>
    <t>１月あたり４５時間を超えた者</t>
    <rPh sb="1" eb="2">
      <t>ツキ</t>
    </rPh>
    <rPh sb="7" eb="9">
      <t>ジカン</t>
    </rPh>
    <rPh sb="13" eb="14">
      <t>モノ</t>
    </rPh>
    <phoneticPr fontId="3"/>
  </si>
  <si>
    <t>２～６カ月平均８０時間を超えた者</t>
    <rPh sb="4" eb="5">
      <t>ゲツ</t>
    </rPh>
    <rPh sb="5" eb="7">
      <t>ヘイキン</t>
    </rPh>
    <rPh sb="9" eb="11">
      <t>ジカン</t>
    </rPh>
    <rPh sb="15" eb="16">
      <t>モノ</t>
    </rPh>
    <phoneticPr fontId="3"/>
  </si>
  <si>
    <t>腎尿路生殖器系の疾患</t>
    <rPh sb="0" eb="1">
      <t>ジン</t>
    </rPh>
    <rPh sb="1" eb="3">
      <t>ニョウロ</t>
    </rPh>
    <rPh sb="3" eb="6">
      <t>セイショクキ</t>
    </rPh>
    <rPh sb="6" eb="7">
      <t>ケイ</t>
    </rPh>
    <rPh sb="8" eb="10">
      <t>シッカン</t>
    </rPh>
    <phoneticPr fontId="2"/>
  </si>
  <si>
    <t xml:space="preserve">  　（２）の実施結果については、該当する欄に人数を記載してください。（なお、0名の場合は「０」を記載してください。）</t>
    <rPh sb="7" eb="9">
      <t>ジッシ</t>
    </rPh>
    <rPh sb="9" eb="11">
      <t>ケッカ</t>
    </rPh>
    <rPh sb="17" eb="19">
      <t>ガイトウ</t>
    </rPh>
    <rPh sb="21" eb="22">
      <t>ラン</t>
    </rPh>
    <rPh sb="23" eb="25">
      <t>ニンズウ</t>
    </rPh>
    <rPh sb="26" eb="28">
      <t>キサイ</t>
    </rPh>
    <rPh sb="40" eb="41">
      <t>メイ</t>
    </rPh>
    <rPh sb="42" eb="44">
      <t>バアイ</t>
    </rPh>
    <rPh sb="49" eb="51">
      <t>キサイ</t>
    </rPh>
    <phoneticPr fontId="2"/>
  </si>
  <si>
    <t>（　　　　　　　　　　　　　　　　　　　　　　　　　　　　）</t>
    <phoneticPr fontId="3"/>
  </si>
  <si>
    <t>Ⅳ　心理的な負担の程度を把握するための検査結果等調査</t>
    <rPh sb="2" eb="5">
      <t>シンリテキ</t>
    </rPh>
    <rPh sb="6" eb="8">
      <t>フタン</t>
    </rPh>
    <rPh sb="9" eb="11">
      <t>テイド</t>
    </rPh>
    <rPh sb="12" eb="14">
      <t>ハアク</t>
    </rPh>
    <rPh sb="19" eb="21">
      <t>ケンサ</t>
    </rPh>
    <rPh sb="21" eb="23">
      <t>ケッカ</t>
    </rPh>
    <rPh sb="23" eb="24">
      <t>トウ</t>
    </rPh>
    <rPh sb="24" eb="26">
      <t>チョウサ</t>
    </rPh>
    <phoneticPr fontId="2"/>
  </si>
  <si>
    <t>検査実施年月</t>
    <rPh sb="0" eb="2">
      <t>ケンサ</t>
    </rPh>
    <rPh sb="2" eb="4">
      <t>ジッシ</t>
    </rPh>
    <rPh sb="4" eb="6">
      <t>ネンゲツ</t>
    </rPh>
    <phoneticPr fontId="2"/>
  </si>
  <si>
    <t>平成</t>
    <rPh sb="0" eb="2">
      <t>ヘイセイ</t>
    </rPh>
    <phoneticPr fontId="2"/>
  </si>
  <si>
    <t>年</t>
    <rPh sb="0" eb="1">
      <t>ネン</t>
    </rPh>
    <phoneticPr fontId="2"/>
  </si>
  <si>
    <t>月</t>
    <rPh sb="0" eb="1">
      <t>ガツ</t>
    </rPh>
    <phoneticPr fontId="2"/>
  </si>
  <si>
    <t>在籍職員数</t>
    <rPh sb="0" eb="2">
      <t>ザイセキ</t>
    </rPh>
    <rPh sb="2" eb="4">
      <t>ショクイン</t>
    </rPh>
    <rPh sb="4" eb="5">
      <t>スウ</t>
    </rPh>
    <phoneticPr fontId="2"/>
  </si>
  <si>
    <t>人</t>
    <rPh sb="0" eb="1">
      <t>ニン</t>
    </rPh>
    <phoneticPr fontId="2"/>
  </si>
  <si>
    <t>検査を実施した者</t>
    <rPh sb="0" eb="2">
      <t>ケンサ</t>
    </rPh>
    <rPh sb="3" eb="5">
      <t>ジッシ</t>
    </rPh>
    <rPh sb="7" eb="8">
      <t>モノ</t>
    </rPh>
    <phoneticPr fontId="2"/>
  </si>
  <si>
    <t>（選択肢）</t>
    <rPh sb="1" eb="4">
      <t>センタクシ</t>
    </rPh>
    <phoneticPr fontId="2"/>
  </si>
  <si>
    <t>１：事業場選任の産業医</t>
    <rPh sb="2" eb="4">
      <t>ジギョウ</t>
    </rPh>
    <rPh sb="4" eb="5">
      <t>バ</t>
    </rPh>
    <rPh sb="5" eb="7">
      <t>センニン</t>
    </rPh>
    <rPh sb="8" eb="11">
      <t>サンギョウイ</t>
    </rPh>
    <phoneticPr fontId="2"/>
  </si>
  <si>
    <t>２：事業場所属の医師（１以外の医師に限る。）、保健師、看護師又は精神保健福祉士</t>
    <rPh sb="2" eb="4">
      <t>ジギョウ</t>
    </rPh>
    <rPh sb="4" eb="5">
      <t>バ</t>
    </rPh>
    <rPh sb="5" eb="7">
      <t>ショゾク</t>
    </rPh>
    <rPh sb="8" eb="10">
      <t>イシ</t>
    </rPh>
    <rPh sb="12" eb="14">
      <t>イガイ</t>
    </rPh>
    <rPh sb="15" eb="17">
      <t>イシ</t>
    </rPh>
    <rPh sb="18" eb="19">
      <t>カギ</t>
    </rPh>
    <rPh sb="23" eb="26">
      <t>ホケンシ</t>
    </rPh>
    <rPh sb="27" eb="30">
      <t>カンゴシ</t>
    </rPh>
    <rPh sb="30" eb="31">
      <t>マタ</t>
    </rPh>
    <rPh sb="32" eb="34">
      <t>セイシン</t>
    </rPh>
    <rPh sb="34" eb="36">
      <t>ホケン</t>
    </rPh>
    <rPh sb="36" eb="39">
      <t>フクシシ</t>
    </rPh>
    <phoneticPr fontId="2"/>
  </si>
  <si>
    <t>３：外部委託先の医師、保健師、看護師又は精神保健福祉士</t>
    <rPh sb="2" eb="4">
      <t>ガイブ</t>
    </rPh>
    <rPh sb="4" eb="7">
      <t>イタクサキ</t>
    </rPh>
    <rPh sb="8" eb="10">
      <t>イシ</t>
    </rPh>
    <rPh sb="11" eb="14">
      <t>ホケンシ</t>
    </rPh>
    <rPh sb="15" eb="18">
      <t>カンゴシ</t>
    </rPh>
    <rPh sb="18" eb="19">
      <t>マタ</t>
    </rPh>
    <rPh sb="20" eb="22">
      <t>セイシン</t>
    </rPh>
    <rPh sb="22" eb="24">
      <t>ホケン</t>
    </rPh>
    <rPh sb="24" eb="27">
      <t>フクシシ</t>
    </rPh>
    <phoneticPr fontId="2"/>
  </si>
  <si>
    <t>検査を受けた
職員数</t>
    <rPh sb="0" eb="2">
      <t>ケンサ</t>
    </rPh>
    <rPh sb="3" eb="4">
      <t>ウ</t>
    </rPh>
    <rPh sb="7" eb="10">
      <t>ショクインスウ</t>
    </rPh>
    <phoneticPr fontId="2"/>
  </si>
  <si>
    <t>面接指導を
実施した医師</t>
    <rPh sb="0" eb="2">
      <t>メンセツ</t>
    </rPh>
    <rPh sb="2" eb="4">
      <t>シドウ</t>
    </rPh>
    <rPh sb="6" eb="8">
      <t>ジッシ</t>
    </rPh>
    <rPh sb="10" eb="12">
      <t>イシ</t>
    </rPh>
    <phoneticPr fontId="2"/>
  </si>
  <si>
    <t>２：事業場所属の医師（１以外の医師に限る。）</t>
    <rPh sb="2" eb="4">
      <t>ジギョウ</t>
    </rPh>
    <rPh sb="4" eb="5">
      <t>バ</t>
    </rPh>
    <rPh sb="5" eb="7">
      <t>ショゾク</t>
    </rPh>
    <rPh sb="8" eb="10">
      <t>イシ</t>
    </rPh>
    <rPh sb="12" eb="14">
      <t>イガイ</t>
    </rPh>
    <rPh sb="15" eb="17">
      <t>イシ</t>
    </rPh>
    <rPh sb="18" eb="19">
      <t>カギ</t>
    </rPh>
    <phoneticPr fontId="2"/>
  </si>
  <si>
    <t>３：外部委託先の医師</t>
    <rPh sb="2" eb="4">
      <t>ガイブ</t>
    </rPh>
    <rPh sb="4" eb="7">
      <t>イタクサキ</t>
    </rPh>
    <rPh sb="8" eb="10">
      <t>イシ</t>
    </rPh>
    <phoneticPr fontId="2"/>
  </si>
  <si>
    <t>面接指導を
受けた職員数</t>
    <rPh sb="0" eb="2">
      <t>メンセツ</t>
    </rPh>
    <rPh sb="2" eb="4">
      <t>シドウ</t>
    </rPh>
    <rPh sb="6" eb="7">
      <t>ウ</t>
    </rPh>
    <rPh sb="9" eb="12">
      <t>ショクインスウ</t>
    </rPh>
    <phoneticPr fontId="2"/>
  </si>
  <si>
    <t>集団ごとの
分析の実施の有無</t>
    <rPh sb="0" eb="2">
      <t>シュウダン</t>
    </rPh>
    <rPh sb="6" eb="8">
      <t>ブンセキ</t>
    </rPh>
    <rPh sb="9" eb="11">
      <t>ジッシ</t>
    </rPh>
    <rPh sb="12" eb="14">
      <t>ウム</t>
    </rPh>
    <phoneticPr fontId="2"/>
  </si>
  <si>
    <t>１：検査結果の集団ごとの分析を行った</t>
    <rPh sb="2" eb="4">
      <t>ケンサ</t>
    </rPh>
    <rPh sb="4" eb="6">
      <t>ケッカ</t>
    </rPh>
    <rPh sb="7" eb="9">
      <t>シュウダン</t>
    </rPh>
    <rPh sb="12" eb="14">
      <t>ブンセキ</t>
    </rPh>
    <rPh sb="15" eb="16">
      <t>オコナ</t>
    </rPh>
    <phoneticPr fontId="2"/>
  </si>
  <si>
    <t>２：検査結果の集団ごとの分析を行っていない</t>
    <rPh sb="2" eb="4">
      <t>ケンサ</t>
    </rPh>
    <rPh sb="4" eb="6">
      <t>ケッカ</t>
    </rPh>
    <rPh sb="7" eb="9">
      <t>シュウダン</t>
    </rPh>
    <rPh sb="12" eb="14">
      <t>ブンセキ</t>
    </rPh>
    <rPh sb="15" eb="16">
      <t>オコナ</t>
    </rPh>
    <phoneticPr fontId="2"/>
  </si>
  <si>
    <t>対象期間内に検査を受けた職員の実人数を記入してください。複数回検査を受けた職員がいる場合には、１名として数えて記入してください。</t>
    <phoneticPr fontId="2"/>
  </si>
  <si>
    <t>検査実施年月の末日現在の常時使用する職員数（ストレスチェック実施義務の対象となっている職員の数）を記入してください。</t>
    <phoneticPr fontId="2"/>
  </si>
  <si>
    <t>医師等が面接指導を受けることが必要と認めたもののうち、申出をして実際に医師による面接指導を受けた者の数を記入してください。</t>
    <phoneticPr fontId="2"/>
  </si>
  <si>
    <t>調査Ⅳ（心理的な負担の程度を把握するための検査結果等調査）</t>
    <phoneticPr fontId="2"/>
  </si>
  <si>
    <t>整理番号</t>
    <phoneticPr fontId="2"/>
  </si>
  <si>
    <t>調査期間</t>
    <phoneticPr fontId="2"/>
  </si>
  <si>
    <t>心理的な負担の程度を把握するための検査結果</t>
    <phoneticPr fontId="2"/>
  </si>
  <si>
    <t>検査実施</t>
    <phoneticPr fontId="2"/>
  </si>
  <si>
    <t>月</t>
    <rPh sb="0" eb="1">
      <t>ツキ</t>
    </rPh>
    <phoneticPr fontId="2"/>
  </si>
  <si>
    <t>在籍職員数</t>
    <phoneticPr fontId="2"/>
  </si>
  <si>
    <t>検査を実施した者</t>
    <phoneticPr fontId="2"/>
  </si>
  <si>
    <t>検査を受けた職員数</t>
    <phoneticPr fontId="2"/>
  </si>
  <si>
    <t>面接指導を実施した医師</t>
    <phoneticPr fontId="2"/>
  </si>
  <si>
    <t>面接指導を受けた職員数</t>
    <phoneticPr fontId="2"/>
  </si>
  <si>
    <t>集団ごとの分析の実施の有無</t>
    <phoneticPr fontId="2"/>
  </si>
  <si>
    <t>　平成  年度</t>
    <rPh sb="1" eb="3">
      <t>ヘイセイ</t>
    </rPh>
    <rPh sb="5" eb="7">
      <t>ネンド</t>
    </rPh>
    <phoneticPr fontId="2"/>
  </si>
  <si>
    <t>実施者が２名以上あるときは、代表者について記入してください。選択肢２の「事業場所属の医師（１以外の医師に限る。）」には、同じ地方公共団体内の他の事業場所属の医師が含まれます。</t>
    <phoneticPr fontId="2"/>
  </si>
  <si>
    <t>二次健康診断受診者数　I</t>
    <phoneticPr fontId="2"/>
  </si>
  <si>
    <t>二次健康診断対象者数　H</t>
    <phoneticPr fontId="2"/>
  </si>
  <si>
    <t>対象者がいる</t>
    <rPh sb="0" eb="3">
      <t>タイショウシャ</t>
    </rPh>
    <phoneticPr fontId="2"/>
  </si>
  <si>
    <t>対象者がいない</t>
    <rPh sb="0" eb="3">
      <t>タイショウシャ</t>
    </rPh>
    <phoneticPr fontId="2"/>
  </si>
  <si>
    <t>対象者がいる場合</t>
    <rPh sb="0" eb="3">
      <t>タイショウシャ</t>
    </rPh>
    <rPh sb="6" eb="8">
      <t>バアイ</t>
    </rPh>
    <phoneticPr fontId="2"/>
  </si>
  <si>
    <t>二次健康診断実施状況</t>
    <phoneticPr fontId="2"/>
  </si>
  <si>
    <t>MSG1134</t>
    <phoneticPr fontId="2"/>
  </si>
  <si>
    <t>MSG1135</t>
    <phoneticPr fontId="2"/>
  </si>
  <si>
    <t>MSG1136</t>
    <phoneticPr fontId="2"/>
  </si>
  <si>
    <t>二次健康診断対象者数</t>
    <phoneticPr fontId="2"/>
  </si>
  <si>
    <t>二次健康診断受診者数</t>
    <phoneticPr fontId="2"/>
  </si>
  <si>
    <t>二次健康診断実施状況</t>
    <rPh sb="0" eb="2">
      <t>ニジ</t>
    </rPh>
    <rPh sb="2" eb="4">
      <t>ケンコウ</t>
    </rPh>
    <rPh sb="4" eb="6">
      <t>シンダン</t>
    </rPh>
    <rPh sb="6" eb="8">
      <t>ジッシ</t>
    </rPh>
    <rPh sb="8" eb="10">
      <t>ジョウキョウ</t>
    </rPh>
    <phoneticPr fontId="2"/>
  </si>
  <si>
    <t>実施していない</t>
    <phoneticPr fontId="2"/>
  </si>
  <si>
    <t>対象者がいない</t>
    <rPh sb="0" eb="3">
      <t>タイショウシャ</t>
    </rPh>
    <phoneticPr fontId="3"/>
  </si>
  <si>
    <t>※対象年齢を「その他」とした場合、対象となっている年齢を項目別に具体的に記入してください。</t>
    <rPh sb="1" eb="3">
      <t>タイショウ</t>
    </rPh>
    <rPh sb="3" eb="5">
      <t>ネンレイ</t>
    </rPh>
    <rPh sb="7" eb="10">
      <t>ソノタ</t>
    </rPh>
    <rPh sb="14" eb="16">
      <t>バアイ</t>
    </rPh>
    <rPh sb="17" eb="19">
      <t>タイショウ</t>
    </rPh>
    <rPh sb="25" eb="27">
      <t>ネンレイ</t>
    </rPh>
    <rPh sb="28" eb="31">
      <t>コウモクベツ</t>
    </rPh>
    <rPh sb="32" eb="35">
      <t>グタイテキ</t>
    </rPh>
    <rPh sb="36" eb="38">
      <t>キニュウ</t>
    </rPh>
    <phoneticPr fontId="3"/>
  </si>
  <si>
    <t>Ⅱ-2　　長 期 病 休 者 の 状 況 (男性)</t>
    <rPh sb="5" eb="8">
      <t>チョウキ</t>
    </rPh>
    <rPh sb="9" eb="10">
      <t>ビョウ</t>
    </rPh>
    <rPh sb="11" eb="12">
      <t>キュウ</t>
    </rPh>
    <rPh sb="13" eb="14">
      <t>シャ</t>
    </rPh>
    <rPh sb="17" eb="20">
      <t>ジョウキョウ</t>
    </rPh>
    <rPh sb="22" eb="24">
      <t>ダンセイ</t>
    </rPh>
    <phoneticPr fontId="2"/>
  </si>
  <si>
    <t>MSG5201</t>
    <phoneticPr fontId="2"/>
  </si>
  <si>
    <t>長期病休者</t>
    <rPh sb="0" eb="5">
      <t>チョウキビョウキュウシャ</t>
    </rPh>
    <phoneticPr fontId="2"/>
  </si>
  <si>
    <t>MSG5202</t>
  </si>
  <si>
    <t>MSG5203</t>
  </si>
  <si>
    <t>MSG5204</t>
  </si>
  <si>
    <t>MSG5205</t>
  </si>
  <si>
    <t>新生物</t>
    <rPh sb="0" eb="3">
      <t>シンセイブツ</t>
    </rPh>
    <phoneticPr fontId="2"/>
  </si>
  <si>
    <t>MSG5206</t>
  </si>
  <si>
    <t>血液及び造血器の疾患並びに免疫機構の障害</t>
    <rPh sb="0" eb="2">
      <t>ケツエキ</t>
    </rPh>
    <rPh sb="2" eb="3">
      <t>オヨ</t>
    </rPh>
    <rPh sb="4" eb="7">
      <t>ゾウケツキ</t>
    </rPh>
    <rPh sb="8" eb="10">
      <t>シッカン</t>
    </rPh>
    <rPh sb="10" eb="11">
      <t>ナラ</t>
    </rPh>
    <rPh sb="13" eb="15">
      <t>メンエキ</t>
    </rPh>
    <rPh sb="15" eb="17">
      <t>キコウ</t>
    </rPh>
    <rPh sb="18" eb="20">
      <t>ショウガイ</t>
    </rPh>
    <phoneticPr fontId="2"/>
  </si>
  <si>
    <t>MSG5207</t>
  </si>
  <si>
    <t>内分泌、栄養及び代謝疾患</t>
  </si>
  <si>
    <t>MSG5208</t>
  </si>
  <si>
    <t>MSG5209</t>
  </si>
  <si>
    <t>神経系の疾患</t>
    <rPh sb="0" eb="3">
      <t>シンケイケイ</t>
    </rPh>
    <rPh sb="4" eb="6">
      <t>シッカン</t>
    </rPh>
    <phoneticPr fontId="2"/>
  </si>
  <si>
    <t>MSG5210</t>
  </si>
  <si>
    <t>眼及び付属器の疾患</t>
    <rPh sb="0" eb="1">
      <t>メ</t>
    </rPh>
    <rPh sb="1" eb="2">
      <t>オヨ</t>
    </rPh>
    <rPh sb="3" eb="5">
      <t>フゾク</t>
    </rPh>
    <rPh sb="5" eb="6">
      <t>キ</t>
    </rPh>
    <rPh sb="7" eb="9">
      <t>シッカン</t>
    </rPh>
    <phoneticPr fontId="2"/>
  </si>
  <si>
    <t>MSG5211</t>
  </si>
  <si>
    <t>耳及び乳様突起の疾患</t>
    <rPh sb="0" eb="1">
      <t>ミミ</t>
    </rPh>
    <rPh sb="1" eb="2">
      <t>オヨ</t>
    </rPh>
    <rPh sb="3" eb="7">
      <t>ニュウヨウトッキ</t>
    </rPh>
    <rPh sb="8" eb="10">
      <t>シッカン</t>
    </rPh>
    <phoneticPr fontId="2"/>
  </si>
  <si>
    <t>（単位：人）</t>
    <rPh sb="1" eb="3">
      <t>タンイ</t>
    </rPh>
    <rPh sb="4" eb="5">
      <t>ニン</t>
    </rPh>
    <phoneticPr fontId="2"/>
  </si>
  <si>
    <t>MSG5212</t>
  </si>
  <si>
    <t>循環器系の疾患　心疾患</t>
    <phoneticPr fontId="52"/>
  </si>
  <si>
    <t>MSG5213</t>
  </si>
  <si>
    <t>循環器系の疾患　脳血管疾患</t>
  </si>
  <si>
    <t>MSG5214</t>
  </si>
  <si>
    <t>循環器系の疾患　高血圧疾患</t>
    <phoneticPr fontId="52"/>
  </si>
  <si>
    <t>MSG5215</t>
  </si>
  <si>
    <t>循環器系の疾患　その他</t>
    <phoneticPr fontId="52"/>
  </si>
  <si>
    <t>MSG5216</t>
  </si>
  <si>
    <t>呼吸器系の疾患</t>
    <phoneticPr fontId="52"/>
  </si>
  <si>
    <t>血液及び造血器の疾患並びに免疫機構の障害</t>
    <rPh sb="0" eb="2">
      <t>ケツエキ</t>
    </rPh>
    <rPh sb="2" eb="3">
      <t>オヨ</t>
    </rPh>
    <rPh sb="4" eb="5">
      <t>ゾウ</t>
    </rPh>
    <rPh sb="5" eb="6">
      <t>チ</t>
    </rPh>
    <rPh sb="6" eb="7">
      <t>キ</t>
    </rPh>
    <rPh sb="8" eb="10">
      <t>シッカン</t>
    </rPh>
    <rPh sb="10" eb="11">
      <t>ナラ</t>
    </rPh>
    <rPh sb="13" eb="15">
      <t>メンエキ</t>
    </rPh>
    <rPh sb="15" eb="17">
      <t>キコウ</t>
    </rPh>
    <rPh sb="18" eb="20">
      <t>ショウガイ</t>
    </rPh>
    <phoneticPr fontId="2"/>
  </si>
  <si>
    <t>MSG5217</t>
  </si>
  <si>
    <t>消化器系の疾患　消化性潰瘍</t>
    <phoneticPr fontId="2"/>
  </si>
  <si>
    <t>内分泌、栄養及び代謝疾患</t>
    <rPh sb="0" eb="3">
      <t>ナイブンピツ</t>
    </rPh>
    <rPh sb="4" eb="6">
      <t>エイヨウ</t>
    </rPh>
    <rPh sb="6" eb="7">
      <t>オヨ</t>
    </rPh>
    <rPh sb="8" eb="10">
      <t>タイシャ</t>
    </rPh>
    <rPh sb="10" eb="12">
      <t>シッカン</t>
    </rPh>
    <phoneticPr fontId="2"/>
  </si>
  <si>
    <t>MSG5218</t>
  </si>
  <si>
    <t>消化器系の疾患　肝疾患</t>
    <phoneticPr fontId="2"/>
  </si>
  <si>
    <t>精神及び行動の障害</t>
    <rPh sb="0" eb="2">
      <t>セイシン</t>
    </rPh>
    <rPh sb="2" eb="3">
      <t>オヨ</t>
    </rPh>
    <rPh sb="4" eb="6">
      <t>コウドウ</t>
    </rPh>
    <rPh sb="7" eb="9">
      <t>ショウガイ</t>
    </rPh>
    <phoneticPr fontId="2"/>
  </si>
  <si>
    <t>MSG5219</t>
  </si>
  <si>
    <t>消化器系の疾患　その他</t>
    <phoneticPr fontId="2"/>
  </si>
  <si>
    <t>MSG5220</t>
  </si>
  <si>
    <t>皮膚及び皮下組織の疾患</t>
    <phoneticPr fontId="2"/>
  </si>
  <si>
    <t>MSG5221</t>
  </si>
  <si>
    <t>筋骨格系及び結合組織の疾患</t>
    <rPh sb="0" eb="3">
      <t>キンコッカク</t>
    </rPh>
    <rPh sb="3" eb="4">
      <t>ケイ</t>
    </rPh>
    <rPh sb="4" eb="5">
      <t>オヨ</t>
    </rPh>
    <rPh sb="6" eb="8">
      <t>ケツゴウ</t>
    </rPh>
    <rPh sb="8" eb="10">
      <t>ソシキ</t>
    </rPh>
    <rPh sb="11" eb="13">
      <t>シッカン</t>
    </rPh>
    <phoneticPr fontId="2"/>
  </si>
  <si>
    <t>耳及び乳様突起の疾患</t>
    <rPh sb="0" eb="1">
      <t>ミミ</t>
    </rPh>
    <rPh sb="1" eb="2">
      <t>オヨ</t>
    </rPh>
    <rPh sb="3" eb="4">
      <t>チチ</t>
    </rPh>
    <rPh sb="4" eb="5">
      <t>ヨウ</t>
    </rPh>
    <rPh sb="5" eb="7">
      <t>トッキ</t>
    </rPh>
    <rPh sb="8" eb="10">
      <t>シッカン</t>
    </rPh>
    <phoneticPr fontId="2"/>
  </si>
  <si>
    <t>MSG5222</t>
  </si>
  <si>
    <t>腎尿路生殖器系の疾患</t>
    <phoneticPr fontId="2"/>
  </si>
  <si>
    <t>循環器系の疾患</t>
    <rPh sb="0" eb="4">
      <t>ジュンカンキケイ</t>
    </rPh>
    <rPh sb="5" eb="7">
      <t>シッカン</t>
    </rPh>
    <phoneticPr fontId="2"/>
  </si>
  <si>
    <t>心疾患</t>
    <rPh sb="0" eb="3">
      <t>シンシッカン</t>
    </rPh>
    <phoneticPr fontId="2"/>
  </si>
  <si>
    <t>MSG5223</t>
  </si>
  <si>
    <t>妊娠、分娩及び産じょく</t>
    <phoneticPr fontId="2"/>
  </si>
  <si>
    <t>MSG5224</t>
  </si>
  <si>
    <t>症状、徴候及び異常臨床所見・異常検査所見で他に分類されないもの</t>
    <rPh sb="0" eb="2">
      <t>ショウジョウ</t>
    </rPh>
    <rPh sb="3" eb="5">
      <t>チョウコウ</t>
    </rPh>
    <rPh sb="5" eb="6">
      <t>オヨ</t>
    </rPh>
    <rPh sb="7" eb="9">
      <t>イジョウ</t>
    </rPh>
    <rPh sb="9" eb="11">
      <t>リンショウ</t>
    </rPh>
    <rPh sb="11" eb="13">
      <t>ショケン</t>
    </rPh>
    <rPh sb="14" eb="16">
      <t>イジョウ</t>
    </rPh>
    <rPh sb="16" eb="18">
      <t>ケンサ</t>
    </rPh>
    <rPh sb="18" eb="20">
      <t>ショケン</t>
    </rPh>
    <rPh sb="21" eb="22">
      <t>ホカ</t>
    </rPh>
    <rPh sb="23" eb="25">
      <t>ブンルイ</t>
    </rPh>
    <phoneticPr fontId="2"/>
  </si>
  <si>
    <t>高血圧疾患</t>
    <rPh sb="0" eb="3">
      <t>コウケツアツ</t>
    </rPh>
    <rPh sb="3" eb="5">
      <t>シッカン</t>
    </rPh>
    <phoneticPr fontId="2"/>
  </si>
  <si>
    <t>MSG5225</t>
  </si>
  <si>
    <t>損傷、中毒及びその他の外因の影響</t>
  </si>
  <si>
    <t>MSG5226</t>
  </si>
  <si>
    <t>呼吸器系の疾患</t>
    <rPh sb="0" eb="4">
      <t>コキュウキケイ</t>
    </rPh>
    <rPh sb="5" eb="7">
      <t>シッカン</t>
    </rPh>
    <phoneticPr fontId="2"/>
  </si>
  <si>
    <t>消化器系の疾患</t>
    <rPh sb="0" eb="4">
      <t>ショウカキケイ</t>
    </rPh>
    <rPh sb="5" eb="7">
      <t>シッカン</t>
    </rPh>
    <phoneticPr fontId="2"/>
  </si>
  <si>
    <t>消化性潰瘍</t>
    <rPh sb="0" eb="5">
      <t>ショウカセイカイヨウ</t>
    </rPh>
    <phoneticPr fontId="2"/>
  </si>
  <si>
    <t>肝疾患</t>
    <rPh sb="0" eb="1">
      <t>カン</t>
    </rPh>
    <rPh sb="1" eb="3">
      <t>シッカン</t>
    </rPh>
    <phoneticPr fontId="2"/>
  </si>
  <si>
    <t>皮膚及び皮下組織の疾患</t>
    <rPh sb="0" eb="2">
      <t>ヒフ</t>
    </rPh>
    <rPh sb="2" eb="3">
      <t>オヨ</t>
    </rPh>
    <rPh sb="4" eb="6">
      <t>ヒカ</t>
    </rPh>
    <rPh sb="6" eb="8">
      <t>ソシキ</t>
    </rPh>
    <rPh sb="9" eb="11">
      <t>シッカン</t>
    </rPh>
    <phoneticPr fontId="2"/>
  </si>
  <si>
    <t>筋骨格系及び結合組織の疾患</t>
    <rPh sb="0" eb="1">
      <t>キン</t>
    </rPh>
    <rPh sb="1" eb="4">
      <t>コッカクケイ</t>
    </rPh>
    <rPh sb="4" eb="5">
      <t>オヨ</t>
    </rPh>
    <rPh sb="6" eb="8">
      <t>ケツゴウ</t>
    </rPh>
    <rPh sb="8" eb="10">
      <t>ソシキ</t>
    </rPh>
    <rPh sb="11" eb="13">
      <t>シッカン</t>
    </rPh>
    <phoneticPr fontId="2"/>
  </si>
  <si>
    <t>妊娠、分娩及び産じょく</t>
    <rPh sb="0" eb="2">
      <t>ニンシン</t>
    </rPh>
    <rPh sb="3" eb="5">
      <t>ブンベン</t>
    </rPh>
    <rPh sb="5" eb="6">
      <t>オヨ</t>
    </rPh>
    <rPh sb="7" eb="8">
      <t>サン</t>
    </rPh>
    <phoneticPr fontId="2"/>
  </si>
  <si>
    <t>損傷、中毒及びその他の外因の影響</t>
    <rPh sb="0" eb="2">
      <t>ソンショウ</t>
    </rPh>
    <rPh sb="3" eb="5">
      <t>チュウドク</t>
    </rPh>
    <rPh sb="5" eb="6">
      <t>オヨ</t>
    </rPh>
    <rPh sb="7" eb="10">
      <t>ソノタ</t>
    </rPh>
    <rPh sb="11" eb="13">
      <t>ガイイン</t>
    </rPh>
    <rPh sb="14" eb="16">
      <t>エイキョウ</t>
    </rPh>
    <phoneticPr fontId="2"/>
  </si>
  <si>
    <t>Ⅱ-3　　長 期 病 休 者 の 状 況 (女性)</t>
    <rPh sb="5" eb="8">
      <t>チョウキ</t>
    </rPh>
    <rPh sb="9" eb="10">
      <t>ビョウ</t>
    </rPh>
    <rPh sb="11" eb="12">
      <t>キュウ</t>
    </rPh>
    <rPh sb="13" eb="14">
      <t>シャ</t>
    </rPh>
    <rPh sb="17" eb="20">
      <t>ジョウキョウ</t>
    </rPh>
    <rPh sb="22" eb="24">
      <t>ジョセイ</t>
    </rPh>
    <phoneticPr fontId="2"/>
  </si>
  <si>
    <t>感染症及び寄生虫症</t>
    <rPh sb="0" eb="3">
      <t>カンセンショウ</t>
    </rPh>
    <rPh sb="3" eb="4">
      <t>オヨ</t>
    </rPh>
    <rPh sb="5" eb="8">
      <t>キセイチュウ</t>
    </rPh>
    <rPh sb="8" eb="9">
      <t>ショウ</t>
    </rPh>
    <phoneticPr fontId="2"/>
  </si>
  <si>
    <t>MSG5227</t>
  </si>
  <si>
    <t>感染症及び寄生虫症</t>
    <phoneticPr fontId="2"/>
  </si>
  <si>
    <t>令和８年度</t>
    <rPh sb="0" eb="2">
      <t>レイワ</t>
    </rPh>
    <rPh sb="3" eb="5">
      <t>ネンド</t>
    </rPh>
    <phoneticPr fontId="2"/>
  </si>
  <si>
    <t xml:space="preserve">       令和７年度において実施した検査項目のチェック欄に○印を付してください。</t>
    <rPh sb="7" eb="9">
      <t>レイワ</t>
    </rPh>
    <rPh sb="10" eb="12">
      <t>ネンド</t>
    </rPh>
    <rPh sb="16" eb="18">
      <t>ジッシ</t>
    </rPh>
    <rPh sb="20" eb="24">
      <t>ケンサコウモク</t>
    </rPh>
    <rPh sb="29" eb="30">
      <t>ラン</t>
    </rPh>
    <rPh sb="32" eb="33">
      <t>シルシ</t>
    </rPh>
    <rPh sb="34" eb="37">
      <t>フシテクダ</t>
    </rPh>
    <phoneticPr fontId="2"/>
  </si>
  <si>
    <t xml:space="preserve">  　調査の対象は、令和７年度です。</t>
    <rPh sb="3" eb="5">
      <t>チョウサ</t>
    </rPh>
    <rPh sb="6" eb="8">
      <t>タイショウ</t>
    </rPh>
    <rPh sb="10" eb="12">
      <t>レイワ</t>
    </rPh>
    <rPh sb="13" eb="15">
      <t>ネンド</t>
    </rPh>
    <phoneticPr fontId="2"/>
  </si>
  <si>
    <t>令和７年度のがん検診等の実施状況について、該当する実施主体欄等に○印を付してください。</t>
    <rPh sb="0" eb="2">
      <t>レイワ</t>
    </rPh>
    <rPh sb="3" eb="5">
      <t>ネンド</t>
    </rPh>
    <rPh sb="8" eb="10">
      <t>ケンシン</t>
    </rPh>
    <rPh sb="10" eb="11">
      <t>トウ</t>
    </rPh>
    <rPh sb="12" eb="16">
      <t>ジッシジョウキョウ</t>
    </rPh>
    <rPh sb="21" eb="23">
      <t>ガイトウ</t>
    </rPh>
    <rPh sb="25" eb="27">
      <t>ジッシ</t>
    </rPh>
    <rPh sb="27" eb="29">
      <t>シュタイ</t>
    </rPh>
    <rPh sb="29" eb="30">
      <t>ラン</t>
    </rPh>
    <rPh sb="30" eb="31">
      <t>トウ</t>
    </rPh>
    <rPh sb="33" eb="34">
      <t>シルシ</t>
    </rPh>
    <rPh sb="35" eb="36">
      <t>フ</t>
    </rPh>
    <phoneticPr fontId="2"/>
  </si>
  <si>
    <t>令和７年度の過重労働者の健康障害防止を目的とした面接指導等の実施状況について、該当する</t>
    <rPh sb="0" eb="2">
      <t>レイワ</t>
    </rPh>
    <rPh sb="3" eb="5">
      <t>ネンド</t>
    </rPh>
    <rPh sb="6" eb="8">
      <t>カジュウ</t>
    </rPh>
    <rPh sb="8" eb="10">
      <t>ロウドウ</t>
    </rPh>
    <rPh sb="10" eb="11">
      <t>シャ</t>
    </rPh>
    <rPh sb="12" eb="14">
      <t>ケンコウ</t>
    </rPh>
    <rPh sb="14" eb="16">
      <t>ショウガイ</t>
    </rPh>
    <rPh sb="16" eb="18">
      <t>ボウシ</t>
    </rPh>
    <rPh sb="19" eb="21">
      <t>モクテキ</t>
    </rPh>
    <rPh sb="24" eb="26">
      <t>メンセツ</t>
    </rPh>
    <rPh sb="26" eb="28">
      <t>シドウ</t>
    </rPh>
    <rPh sb="28" eb="29">
      <t>ナド</t>
    </rPh>
    <rPh sb="30" eb="34">
      <t>ジッシジョウキョウ</t>
    </rPh>
    <rPh sb="39" eb="41">
      <t>ガイトウ</t>
    </rPh>
    <phoneticPr fontId="2"/>
  </si>
  <si>
    <t>令和７年度の人間ドックの実施状況について、実施主体及び費用を負担している主体と</t>
    <rPh sb="0" eb="2">
      <t>レイワ</t>
    </rPh>
    <rPh sb="3" eb="5">
      <t>ネンド</t>
    </rPh>
    <rPh sb="6" eb="8">
      <t>ニンゲン</t>
    </rPh>
    <rPh sb="12" eb="16">
      <t>ジッシジョウキョウ</t>
    </rPh>
    <rPh sb="21" eb="23">
      <t>ジッシ</t>
    </rPh>
    <rPh sb="23" eb="25">
      <t>シュタイ</t>
    </rPh>
    <rPh sb="25" eb="26">
      <t>オヨ</t>
    </rPh>
    <rPh sb="27" eb="29">
      <t>ヒヨウ</t>
    </rPh>
    <rPh sb="30" eb="32">
      <t>フタン</t>
    </rPh>
    <rPh sb="36" eb="38">
      <t>シュタイ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</si>
</sst>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0.00_);[Red]\(0.00\)"/>
    <numFmt numFmtId="180" formatCode="0_ ;[Red]\-0\ "/>
  </numFmts>
  <fonts count="56" x14ac:knownFonts="1">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16"/>
      <name val="ＭＳ Ｐ明朝"/>
      <family val="1"/>
      <charset val="128"/>
    </font>
    <font>
      <sz val="11"/>
      <name val="ＭＳ Ｐ明朝"/>
      <family val="1"/>
      <charset val="128"/>
    </font>
    <font>
      <b/>
      <sz val="11"/>
      <name val="ＭＳ Ｐ明朝"/>
      <family val="1"/>
      <charset val="128"/>
    </font>
    <font>
      <sz val="12"/>
      <name val="ＭＳ Ｐ明朝"/>
      <family val="1"/>
      <charset val="128"/>
    </font>
    <font>
      <b/>
      <sz val="14"/>
      <name val="ＭＳ Ｐ明朝"/>
      <family val="1"/>
      <charset val="128"/>
    </font>
    <font>
      <sz val="8"/>
      <name val="ＭＳ Ｐ明朝"/>
      <family val="1"/>
      <charset val="128"/>
    </font>
    <font>
      <b/>
      <sz val="18"/>
      <name val="ＭＳ Ｐ明朝"/>
      <family val="1"/>
      <charset val="128"/>
    </font>
    <font>
      <sz val="10"/>
      <name val="ＭＳ Ｐゴシック"/>
      <family val="3"/>
      <charset val="128"/>
    </font>
    <font>
      <b/>
      <sz val="12"/>
      <name val="ＭＳ Ｐ明朝"/>
      <family val="1"/>
      <charset val="128"/>
    </font>
    <font>
      <sz val="14"/>
      <name val="ＭＳ Ｐ明朝"/>
      <family val="1"/>
      <charset val="128"/>
    </font>
    <font>
      <sz val="10"/>
      <name val="ＭＳ Ｐ明朝"/>
      <family val="1"/>
      <charset val="128"/>
    </font>
    <font>
      <sz val="14"/>
      <name val="ＭＳ Ｐゴシック"/>
      <family val="3"/>
      <charset val="128"/>
    </font>
    <font>
      <b/>
      <sz val="10"/>
      <name val="ＭＳ Ｐ明朝"/>
      <family val="1"/>
      <charset val="128"/>
    </font>
    <font>
      <sz val="10.5"/>
      <name val="ＭＳ Ｐ明朝"/>
      <family val="1"/>
      <charset val="128"/>
    </font>
    <font>
      <sz val="13"/>
      <name val="ＭＳ Ｐ明朝"/>
      <family val="1"/>
      <charset val="128"/>
    </font>
    <font>
      <sz val="18"/>
      <name val="ＭＳ Ｐ明朝"/>
      <family val="1"/>
      <charset val="128"/>
    </font>
    <font>
      <b/>
      <sz val="12"/>
      <name val="ＭＳ Ｐゴシック"/>
      <family val="3"/>
      <charset val="128"/>
    </font>
    <font>
      <b/>
      <sz val="11"/>
      <name val="ＭＳ Ｐゴシック"/>
      <family val="3"/>
      <charset val="128"/>
    </font>
    <font>
      <sz val="11"/>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sz val="9"/>
      <name val="MS UI Gothic"/>
      <family val="3"/>
      <charset val="128"/>
    </font>
    <font>
      <sz val="9"/>
      <name val="MS UI Gothic"/>
      <family val="3"/>
      <charset val="128"/>
    </font>
    <font>
      <sz val="9"/>
      <name val="ＭＳ Ｐゴシック"/>
      <family val="3"/>
      <charset val="128"/>
    </font>
    <font>
      <sz val="9"/>
      <name val="ＭＳ Ｐ明朝"/>
      <family val="1"/>
      <charset val="128"/>
    </font>
    <font>
      <sz val="9"/>
      <name val="ＭＳ ゴシック"/>
      <family val="3"/>
      <charset val="128"/>
    </font>
    <font>
      <sz val="10"/>
      <name val="ＭＳ ゴシック"/>
      <family val="3"/>
      <charset val="128"/>
    </font>
    <font>
      <sz val="12"/>
      <name val="ＭＳ Ｐゴシック"/>
      <family val="3"/>
      <charset val="128"/>
    </font>
    <font>
      <sz val="10"/>
      <color indexed="9"/>
      <name val="ＭＳ Ｐ明朝"/>
      <family val="1"/>
      <charset val="128"/>
    </font>
    <font>
      <sz val="11"/>
      <color indexed="9"/>
      <name val="ＭＳ Ｐ明朝"/>
      <family val="1"/>
      <charset val="128"/>
    </font>
    <font>
      <b/>
      <sz val="11"/>
      <color indexed="9"/>
      <name val="ＭＳ Ｐ明朝"/>
      <family val="1"/>
      <charset val="128"/>
    </font>
    <font>
      <b/>
      <sz val="10"/>
      <color indexed="9"/>
      <name val="ＭＳ Ｐ明朝"/>
      <family val="1"/>
      <charset val="128"/>
    </font>
    <font>
      <sz val="11"/>
      <color indexed="8"/>
      <name val="ＭＳ Ｐゴシック"/>
      <family val="3"/>
      <charset val="128"/>
    </font>
    <font>
      <b/>
      <sz val="14"/>
      <name val="ＭＳ 明朝"/>
      <family val="1"/>
      <charset val="128"/>
    </font>
    <font>
      <b/>
      <sz val="11"/>
      <name val="ＭＳ 明朝"/>
      <family val="1"/>
      <charset val="128"/>
    </font>
    <font>
      <sz val="11"/>
      <color indexed="8"/>
      <name val="ＭＳ 明朝"/>
      <family val="1"/>
      <charset val="128"/>
    </font>
    <font>
      <sz val="14"/>
      <name val="ＭＳ 明朝"/>
      <family val="1"/>
      <charset val="128"/>
    </font>
    <font>
      <sz val="11"/>
      <name val="ＭＳ 明朝"/>
      <family val="1"/>
      <charset val="128"/>
    </font>
    <font>
      <sz val="10"/>
      <name val="ＭＳ 明朝"/>
      <family val="1"/>
      <charset val="128"/>
    </font>
    <font>
      <b/>
      <sz val="10"/>
      <name val="ＭＳ 明朝"/>
      <family val="1"/>
      <charset val="128"/>
    </font>
    <font>
      <sz val="10.5"/>
      <name val="ＭＳ 明朝"/>
      <family val="1"/>
      <charset val="128"/>
    </font>
    <font>
      <sz val="10.5"/>
      <color indexed="8"/>
      <name val="ＭＳ 明朝"/>
      <family val="1"/>
      <charset val="128"/>
    </font>
    <font>
      <sz val="8"/>
      <name val="ＭＳ 明朝"/>
      <family val="1"/>
      <charset val="128"/>
    </font>
    <font>
      <sz val="8"/>
      <color indexed="8"/>
      <name val="ＭＳ 明朝"/>
      <family val="1"/>
      <charset val="128"/>
    </font>
    <font>
      <sz val="8"/>
      <name val="ＭＳ Ｐゴシック"/>
      <family val="3"/>
      <charset val="128"/>
    </font>
    <font>
      <sz val="9"/>
      <name val="ＭＳ 明朝"/>
      <family val="1"/>
      <charset val="128"/>
    </font>
    <font>
      <sz val="9"/>
      <color indexed="8"/>
      <name val="ＭＳ 明朝"/>
      <family val="1"/>
      <charset val="128"/>
    </font>
    <font>
      <sz val="6"/>
      <name val="ＭＳ Ｐゴシック"/>
      <family val="3"/>
      <charset val="128"/>
    </font>
    <font>
      <u/>
      <sz val="11"/>
      <color theme="10"/>
      <name val="ＭＳ Ｐゴシック"/>
      <family val="3"/>
      <charset val="128"/>
      <scheme val="minor"/>
    </font>
    <font>
      <sz val="11"/>
      <color theme="0" tint="-0.34998626667073579"/>
      <name val="ＭＳ Ｐ明朝"/>
      <family val="1"/>
      <charset val="128"/>
    </font>
    <font>
      <sz val="9"/>
      <color rgb="FF000000"/>
      <name val="MS UI Gothic"/>
      <family val="3"/>
      <charset val="128"/>
    </font>
  </fonts>
  <fills count="13">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18"/>
        <bgColor indexed="64"/>
      </patternFill>
    </fill>
    <fill>
      <patternFill patternType="solid">
        <fgColor indexed="43"/>
        <bgColor indexed="64"/>
      </patternFill>
    </fill>
    <fill>
      <patternFill patternType="solid">
        <fgColor rgb="FFCCFFCC"/>
        <bgColor indexed="64"/>
      </patternFill>
    </fill>
    <fill>
      <patternFill patternType="solid">
        <fgColor theme="0" tint="-0.14999847407452621"/>
        <bgColor indexed="64"/>
      </patternFill>
    </fill>
    <fill>
      <patternFill patternType="solid">
        <fgColor rgb="FFCCFFFF"/>
        <bgColor indexed="64"/>
      </patternFill>
    </fill>
  </fills>
  <borders count="171">
    <border>
      <left/>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top style="thin">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double">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double">
        <color indexed="64"/>
      </top>
      <bottom/>
      <diagonal/>
    </border>
    <border>
      <left style="thin">
        <color indexed="64"/>
      </left>
      <right style="thin">
        <color indexed="64"/>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thin">
        <color indexed="64"/>
      </left>
      <right style="hair">
        <color indexed="64"/>
      </right>
      <top style="medium">
        <color indexed="64"/>
      </top>
      <bottom style="hair">
        <color indexed="64"/>
      </bottom>
      <diagonal style="thin">
        <color indexed="64"/>
      </diagonal>
    </border>
    <border diagonalUp="1">
      <left style="hair">
        <color indexed="64"/>
      </left>
      <right style="hair">
        <color indexed="64"/>
      </right>
      <top style="medium">
        <color indexed="64"/>
      </top>
      <bottom style="hair">
        <color indexed="64"/>
      </bottom>
      <diagonal style="thin">
        <color indexed="64"/>
      </diagonal>
    </border>
    <border diagonalUp="1">
      <left style="hair">
        <color indexed="64"/>
      </left>
      <right/>
      <top style="medium">
        <color indexed="64"/>
      </top>
      <bottom style="hair">
        <color indexed="64"/>
      </bottom>
      <diagonal style="thin">
        <color indexed="64"/>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top style="hair">
        <color indexed="64"/>
      </top>
      <bottom style="hair">
        <color indexed="64"/>
      </bottom>
      <diagonal style="thin">
        <color indexed="64"/>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top style="hair">
        <color indexed="64"/>
      </top>
      <bottom style="thin">
        <color indexed="64"/>
      </bottom>
      <diagonal style="thin">
        <color indexed="64"/>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top style="hair">
        <color indexed="64"/>
      </top>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hair">
        <color indexed="64"/>
      </top>
      <bottom style="double">
        <color indexed="64"/>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hair">
        <color indexed="64"/>
      </right>
      <top style="thin">
        <color indexed="64"/>
      </top>
      <bottom style="hair">
        <color indexed="64"/>
      </bottom>
      <diagonal style="thin">
        <color indexed="64"/>
      </diagonal>
    </border>
    <border diagonalDown="1">
      <left style="hair">
        <color indexed="64"/>
      </left>
      <right style="hair">
        <color indexed="64"/>
      </right>
      <top style="thin">
        <color indexed="64"/>
      </top>
      <bottom style="hair">
        <color indexed="64"/>
      </bottom>
      <diagonal style="thin">
        <color indexed="64"/>
      </diagonal>
    </border>
    <border diagonalDown="1">
      <left style="hair">
        <color indexed="64"/>
      </left>
      <right/>
      <top style="thin">
        <color indexed="64"/>
      </top>
      <bottom style="hair">
        <color indexed="64"/>
      </bottom>
      <diagonal style="thin">
        <color indexed="64"/>
      </diagonal>
    </border>
    <border diagonalDown="1">
      <left style="thin">
        <color indexed="64"/>
      </left>
      <right style="hair">
        <color indexed="64"/>
      </right>
      <top style="hair">
        <color indexed="64"/>
      </top>
      <bottom/>
      <diagonal style="thin">
        <color indexed="64"/>
      </diagonal>
    </border>
    <border diagonalDown="1">
      <left style="hair">
        <color indexed="64"/>
      </left>
      <right style="hair">
        <color indexed="64"/>
      </right>
      <top style="hair">
        <color indexed="64"/>
      </top>
      <bottom/>
      <diagonal style="thin">
        <color indexed="64"/>
      </diagonal>
    </border>
    <border diagonalDown="1">
      <left style="hair">
        <color indexed="64"/>
      </left>
      <right/>
      <top style="hair">
        <color indexed="64"/>
      </top>
      <bottom/>
      <diagonal style="thin">
        <color indexed="64"/>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hair">
        <color indexed="64"/>
      </right>
      <top style="hair">
        <color indexed="64"/>
      </top>
      <bottom/>
      <diagonal/>
    </border>
    <border>
      <left/>
      <right style="hair">
        <color indexed="64"/>
      </right>
      <top style="thin">
        <color indexed="64"/>
      </top>
      <bottom/>
      <diagonal/>
    </border>
  </borders>
  <cellStyleXfs count="8">
    <xf numFmtId="0" fontId="0" fillId="0" borderId="0"/>
    <xf numFmtId="9"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xf numFmtId="0" fontId="37" fillId="0" borderId="0">
      <alignment vertical="center"/>
    </xf>
  </cellStyleXfs>
  <cellXfs count="951">
    <xf numFmtId="0" fontId="0" fillId="0" borderId="0" xfId="0"/>
    <xf numFmtId="0" fontId="5" fillId="0" borderId="0" xfId="0" applyFont="1" applyAlignment="1">
      <alignment horizontal="right"/>
    </xf>
    <xf numFmtId="0" fontId="5" fillId="0" borderId="0" xfId="0" applyFont="1" applyAlignment="1">
      <alignment vertical="center"/>
    </xf>
    <xf numFmtId="0" fontId="5" fillId="0" borderId="0" xfId="0" applyFont="1"/>
    <xf numFmtId="0" fontId="5"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5" fillId="0" borderId="10" xfId="0" applyFont="1" applyBorder="1" applyAlignment="1">
      <alignment horizontal="center" vertical="center"/>
    </xf>
    <xf numFmtId="0" fontId="13" fillId="0" borderId="0" xfId="0" applyFont="1" applyAlignment="1">
      <alignment vertical="center"/>
    </xf>
    <xf numFmtId="0" fontId="6" fillId="0" borderId="0" xfId="0" applyFont="1" applyAlignment="1">
      <alignment horizontal="centerContinuous" vertical="center"/>
    </xf>
    <xf numFmtId="0" fontId="8" fillId="0" borderId="0" xfId="0" applyFont="1" applyAlignment="1">
      <alignment horizontal="centerContinuous" vertical="center"/>
    </xf>
    <xf numFmtId="0" fontId="14" fillId="0" borderId="0" xfId="0" applyFont="1" applyAlignment="1">
      <alignment vertical="center"/>
    </xf>
    <xf numFmtId="0" fontId="14" fillId="0" borderId="0" xfId="0" applyFont="1" applyAlignment="1">
      <alignment vertical="top"/>
    </xf>
    <xf numFmtId="0" fontId="0" fillId="0" borderId="11" xfId="0" applyBorder="1" applyAlignment="1">
      <alignment vertical="center"/>
    </xf>
    <xf numFmtId="0" fontId="7" fillId="0" borderId="0" xfId="0" applyFont="1" applyAlignment="1">
      <alignment vertical="center"/>
    </xf>
    <xf numFmtId="0" fontId="7" fillId="0" borderId="12" xfId="0" applyFont="1" applyBorder="1" applyAlignment="1">
      <alignment horizontal="distributed" vertical="center"/>
    </xf>
    <xf numFmtId="0" fontId="5" fillId="0" borderId="0" xfId="0" applyFont="1" applyAlignment="1">
      <alignment horizontal="right" vertical="center"/>
    </xf>
    <xf numFmtId="0" fontId="16" fillId="0" borderId="0" xfId="0" applyFont="1" applyAlignment="1">
      <alignment vertical="center"/>
    </xf>
    <xf numFmtId="0" fontId="14" fillId="0" borderId="0" xfId="0" applyFont="1"/>
    <xf numFmtId="0" fontId="6" fillId="0" borderId="0" xfId="0" applyFont="1" applyAlignment="1">
      <alignment vertical="center"/>
    </xf>
    <xf numFmtId="0" fontId="5" fillId="0" borderId="13" xfId="0" applyFont="1" applyBorder="1" applyAlignment="1">
      <alignment horizontal="centerContinuous" vertical="center"/>
    </xf>
    <xf numFmtId="0" fontId="5" fillId="0" borderId="14" xfId="0" applyFont="1" applyBorder="1" applyAlignment="1">
      <alignment horizontal="centerContinuous" vertical="center"/>
    </xf>
    <xf numFmtId="0" fontId="5" fillId="0" borderId="15" xfId="0" applyFont="1" applyBorder="1" applyAlignment="1">
      <alignment vertical="center"/>
    </xf>
    <xf numFmtId="0" fontId="5" fillId="0" borderId="16" xfId="0" applyFont="1" applyBorder="1" applyAlignment="1">
      <alignment vertical="center"/>
    </xf>
    <xf numFmtId="0" fontId="12" fillId="0" borderId="0" xfId="0" applyFont="1" applyAlignment="1">
      <alignment horizontal="centerContinuous"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4" fillId="0" borderId="0" xfId="0" applyFont="1" applyAlignment="1">
      <alignment wrapText="1"/>
    </xf>
    <xf numFmtId="0" fontId="5" fillId="0" borderId="20" xfId="0" applyFont="1" applyBorder="1" applyAlignment="1">
      <alignment vertical="center"/>
    </xf>
    <xf numFmtId="0" fontId="17" fillId="0" borderId="0" xfId="0" applyFont="1" applyAlignment="1">
      <alignment vertical="center"/>
    </xf>
    <xf numFmtId="0" fontId="0" fillId="0" borderId="21" xfId="0"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18" fillId="0" borderId="22" xfId="0" applyFont="1" applyBorder="1" applyAlignment="1">
      <alignment horizontal="distributed" vertical="center"/>
    </xf>
    <xf numFmtId="0" fontId="19" fillId="0" borderId="0" xfId="0" applyFont="1" applyAlignment="1">
      <alignment vertical="center"/>
    </xf>
    <xf numFmtId="0" fontId="10" fillId="0" borderId="0" xfId="0" applyFont="1" applyAlignment="1">
      <alignment horizontal="centerContinuous" vertical="center"/>
    </xf>
    <xf numFmtId="0" fontId="19" fillId="0" borderId="0" xfId="0" applyFont="1" applyAlignment="1">
      <alignment horizontal="centerContinuous" vertical="center"/>
    </xf>
    <xf numFmtId="0" fontId="5" fillId="0" borderId="0" xfId="0" applyFont="1" applyAlignment="1">
      <alignment horizontal="left"/>
    </xf>
    <xf numFmtId="0" fontId="0" fillId="0" borderId="0" xfId="0" applyAlignment="1">
      <alignment vertical="top" textRotation="255"/>
    </xf>
    <xf numFmtId="0" fontId="5" fillId="0" borderId="0" xfId="0" applyFont="1" applyAlignment="1">
      <alignment vertical="top" textRotation="255"/>
    </xf>
    <xf numFmtId="0" fontId="5" fillId="0" borderId="0" xfId="0" applyFont="1" applyAlignment="1">
      <alignment horizontal="center" vertical="center"/>
    </xf>
    <xf numFmtId="0" fontId="5" fillId="0" borderId="1" xfId="0" applyFont="1" applyBorder="1" applyAlignment="1">
      <alignment vertical="top" wrapText="1"/>
    </xf>
    <xf numFmtId="0" fontId="0" fillId="0" borderId="11" xfId="0" applyBorder="1" applyAlignment="1">
      <alignment vertical="top" wrapText="1"/>
    </xf>
    <xf numFmtId="0" fontId="0" fillId="0" borderId="21" xfId="0" applyBorder="1" applyAlignment="1">
      <alignment vertical="top" wrapText="1"/>
    </xf>
    <xf numFmtId="0" fontId="0" fillId="0" borderId="26" xfId="0" applyBorder="1" applyAlignment="1">
      <alignment vertical="top" wrapText="1"/>
    </xf>
    <xf numFmtId="0" fontId="0" fillId="0" borderId="11" xfId="0" applyBorder="1" applyAlignment="1">
      <alignment horizontal="right"/>
    </xf>
    <xf numFmtId="0" fontId="0" fillId="0" borderId="27" xfId="0" applyBorder="1" applyAlignment="1">
      <alignment vertical="center"/>
    </xf>
    <xf numFmtId="0" fontId="5" fillId="0" borderId="12" xfId="0" applyFont="1" applyBorder="1" applyAlignment="1">
      <alignment horizontal="distributed" vertical="center"/>
    </xf>
    <xf numFmtId="0" fontId="5" fillId="0" borderId="0" xfId="0" applyFont="1" applyAlignment="1">
      <alignment vertical="top"/>
    </xf>
    <xf numFmtId="0" fontId="0" fillId="0" borderId="0" xfId="0" applyAlignment="1">
      <alignment horizontal="distributed" vertical="center"/>
    </xf>
    <xf numFmtId="0" fontId="5" fillId="0" borderId="28" xfId="0" applyFont="1" applyBorder="1" applyAlignment="1">
      <alignment vertical="center"/>
    </xf>
    <xf numFmtId="0" fontId="5" fillId="0" borderId="1" xfId="0" applyFont="1" applyBorder="1"/>
    <xf numFmtId="0" fontId="5" fillId="0" borderId="11" xfId="0" applyFont="1" applyBorder="1"/>
    <xf numFmtId="0" fontId="5" fillId="0" borderId="27" xfId="0" applyFont="1" applyBorder="1"/>
    <xf numFmtId="0" fontId="0" fillId="0" borderId="0" xfId="0" applyAlignment="1">
      <alignment horizontal="center" vertical="center" textRotation="255" shrinkToFit="1"/>
    </xf>
    <xf numFmtId="0" fontId="5" fillId="0" borderId="29" xfId="0" applyFont="1" applyBorder="1" applyAlignment="1">
      <alignment vertical="center"/>
    </xf>
    <xf numFmtId="0" fontId="7" fillId="0" borderId="22" xfId="0" applyFont="1" applyBorder="1" applyAlignment="1">
      <alignment horizontal="distributed" vertical="center"/>
    </xf>
    <xf numFmtId="0" fontId="20" fillId="0" borderId="0" xfId="0" applyFont="1" applyAlignment="1">
      <alignment horizontal="centerContinuous" vertical="center"/>
    </xf>
    <xf numFmtId="49" fontId="5" fillId="0" borderId="30" xfId="0" applyNumberFormat="1"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Continuous" vertical="center" shrinkToFit="1"/>
    </xf>
    <xf numFmtId="0" fontId="21" fillId="0" borderId="0" xfId="0" applyFont="1" applyAlignment="1">
      <alignment horizontal="centerContinuous" vertical="center"/>
    </xf>
    <xf numFmtId="0" fontId="22" fillId="0" borderId="0" xfId="0" applyFont="1" applyAlignment="1">
      <alignment vertical="center" shrinkToFit="1"/>
    </xf>
    <xf numFmtId="0" fontId="22" fillId="0" borderId="0" xfId="0" applyFont="1" applyAlignment="1">
      <alignment vertical="center"/>
    </xf>
    <xf numFmtId="0" fontId="23" fillId="0" borderId="0" xfId="0" applyFont="1" applyAlignment="1">
      <alignment horizontal="centerContinuous" vertical="center"/>
    </xf>
    <xf numFmtId="0" fontId="0" fillId="0" borderId="0" xfId="0" applyAlignment="1">
      <alignment horizontal="center" vertical="top" textRotation="255"/>
    </xf>
    <xf numFmtId="0" fontId="20" fillId="0" borderId="0" xfId="0" applyFont="1" applyAlignment="1">
      <alignment vertical="center"/>
    </xf>
    <xf numFmtId="0" fontId="5" fillId="0" borderId="31" xfId="0" applyFont="1" applyBorder="1" applyAlignment="1">
      <alignment vertical="center"/>
    </xf>
    <xf numFmtId="0" fontId="5" fillId="0" borderId="21" xfId="0" applyFont="1" applyBorder="1" applyAlignment="1">
      <alignment vertical="center"/>
    </xf>
    <xf numFmtId="0" fontId="14" fillId="0" borderId="22" xfId="0" applyFont="1" applyBorder="1" applyAlignment="1">
      <alignment vertical="center" textRotation="255" wrapText="1"/>
    </xf>
    <xf numFmtId="0" fontId="14" fillId="0" borderId="12" xfId="0" applyFont="1" applyBorder="1" applyAlignment="1">
      <alignment vertical="center" textRotation="255" wrapText="1"/>
    </xf>
    <xf numFmtId="0" fontId="14" fillId="0" borderId="32" xfId="0" applyFont="1" applyBorder="1" applyAlignment="1">
      <alignment vertical="center" textRotation="255" wrapText="1"/>
    </xf>
    <xf numFmtId="0" fontId="14" fillId="0" borderId="33" xfId="0" applyFont="1" applyBorder="1" applyAlignment="1">
      <alignment vertical="center" textRotation="255" wrapText="1"/>
    </xf>
    <xf numFmtId="0" fontId="14" fillId="0" borderId="34" xfId="0" applyFont="1" applyBorder="1" applyAlignment="1">
      <alignment vertical="center" textRotation="255" wrapText="1"/>
    </xf>
    <xf numFmtId="0" fontId="5" fillId="0" borderId="26" xfId="0" applyFont="1" applyBorder="1" applyAlignment="1">
      <alignment horizontal="right" vertical="top"/>
    </xf>
    <xf numFmtId="0" fontId="5" fillId="0" borderId="27" xfId="0" applyFont="1" applyBorder="1" applyAlignment="1">
      <alignment horizontal="right"/>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7" fillId="0" borderId="30" xfId="0" applyFont="1" applyBorder="1" applyAlignment="1">
      <alignment horizontal="distributed" vertical="center"/>
    </xf>
    <xf numFmtId="0" fontId="24" fillId="0" borderId="38" xfId="0" applyFont="1" applyBorder="1" applyAlignment="1">
      <alignment vertical="center" shrinkToFit="1"/>
    </xf>
    <xf numFmtId="0" fontId="14" fillId="0" borderId="39" xfId="0" applyFont="1" applyBorder="1" applyAlignment="1">
      <alignment horizontal="distributed" vertical="center"/>
    </xf>
    <xf numFmtId="0" fontId="24" fillId="0" borderId="21" xfId="0" applyFont="1" applyBorder="1" applyAlignment="1">
      <alignment horizontal="left"/>
    </xf>
    <xf numFmtId="0" fontId="5" fillId="0" borderId="40" xfId="0" applyFont="1" applyBorder="1" applyAlignment="1">
      <alignment vertical="center"/>
    </xf>
    <xf numFmtId="0" fontId="5" fillId="0" borderId="41"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42" xfId="0" applyFont="1" applyBorder="1" applyAlignment="1">
      <alignment horizontal="centerContinuous" vertical="center"/>
    </xf>
    <xf numFmtId="0" fontId="5" fillId="0" borderId="43" xfId="0" applyFont="1" applyBorder="1" applyAlignment="1">
      <alignment vertical="center"/>
    </xf>
    <xf numFmtId="0" fontId="5" fillId="0" borderId="22" xfId="0" applyFont="1" applyBorder="1" applyAlignment="1">
      <alignment horizontal="center" vertical="center" textRotation="255" shrinkToFit="1"/>
    </xf>
    <xf numFmtId="0" fontId="5" fillId="0" borderId="44" xfId="0" applyFont="1" applyBorder="1" applyAlignment="1">
      <alignment horizontal="center" vertical="center"/>
    </xf>
    <xf numFmtId="0" fontId="5"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5" fillId="0" borderId="0" xfId="0" applyFont="1" applyAlignment="1">
      <alignment horizontal="center"/>
    </xf>
    <xf numFmtId="0" fontId="0" fillId="0" borderId="0" xfId="0" applyAlignment="1">
      <alignment vertical="center"/>
    </xf>
    <xf numFmtId="0" fontId="0" fillId="0" borderId="0" xfId="0" applyAlignment="1">
      <alignment horizontal="center"/>
    </xf>
    <xf numFmtId="0" fontId="17" fillId="0" borderId="0" xfId="0" applyFont="1" applyAlignment="1">
      <alignment vertical="top"/>
    </xf>
    <xf numFmtId="38" fontId="5" fillId="0" borderId="33" xfId="4" applyFont="1" applyBorder="1" applyAlignment="1">
      <alignment vertical="center"/>
    </xf>
    <xf numFmtId="38" fontId="5" fillId="0" borderId="45" xfId="4" applyFont="1" applyBorder="1" applyAlignment="1">
      <alignment horizontal="right" vertical="center"/>
    </xf>
    <xf numFmtId="38" fontId="5" fillId="0" borderId="46" xfId="4" applyFont="1" applyBorder="1" applyAlignment="1">
      <alignment horizontal="right" vertical="center"/>
    </xf>
    <xf numFmtId="38" fontId="5" fillId="0" borderId="47" xfId="4" applyFont="1" applyBorder="1" applyAlignment="1">
      <alignment horizontal="right" vertical="center"/>
    </xf>
    <xf numFmtId="38" fontId="5" fillId="0" borderId="48" xfId="4" applyFont="1" applyBorder="1" applyAlignment="1">
      <alignment horizontal="right" vertical="center"/>
    </xf>
    <xf numFmtId="0" fontId="0" fillId="0" borderId="0" xfId="0" applyAlignment="1">
      <alignment horizontal="right" vertical="center"/>
    </xf>
    <xf numFmtId="0" fontId="18" fillId="2" borderId="22" xfId="0" applyFont="1" applyFill="1" applyBorder="1" applyAlignment="1">
      <alignment horizontal="distributed" vertical="center"/>
    </xf>
    <xf numFmtId="0" fontId="5" fillId="2" borderId="12" xfId="0" applyFont="1" applyFill="1" applyBorder="1" applyAlignment="1">
      <alignment horizontal="distributed" vertical="center"/>
    </xf>
    <xf numFmtId="0" fontId="7" fillId="2" borderId="12" xfId="0" applyFont="1" applyFill="1" applyBorder="1" applyAlignment="1">
      <alignment horizontal="distributed" vertical="center"/>
    </xf>
    <xf numFmtId="10" fontId="5" fillId="0" borderId="49" xfId="1" applyNumberFormat="1" applyFont="1" applyBorder="1" applyAlignment="1">
      <alignment horizontal="right" vertical="center"/>
    </xf>
    <xf numFmtId="10" fontId="5" fillId="0" borderId="50" xfId="1" applyNumberFormat="1" applyFont="1" applyBorder="1" applyAlignment="1">
      <alignment horizontal="right" vertical="center"/>
    </xf>
    <xf numFmtId="10" fontId="5" fillId="0" borderId="51" xfId="1" applyNumberFormat="1" applyFont="1" applyBorder="1" applyAlignment="1">
      <alignment horizontal="right" vertical="center"/>
    </xf>
    <xf numFmtId="0" fontId="14" fillId="0" borderId="22" xfId="0" applyFont="1" applyBorder="1" applyAlignment="1">
      <alignment horizontal="left" vertical="center"/>
    </xf>
    <xf numFmtId="0" fontId="11" fillId="0" borderId="52" xfId="0" applyFont="1" applyBorder="1" applyAlignment="1">
      <alignment horizontal="right" vertical="center"/>
    </xf>
    <xf numFmtId="0" fontId="0" fillId="0" borderId="52" xfId="0" applyBorder="1" applyAlignment="1">
      <alignment horizontal="right" vertical="center"/>
    </xf>
    <xf numFmtId="0" fontId="0" fillId="3" borderId="53" xfId="0"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0" fontId="5" fillId="3" borderId="54" xfId="0" applyFont="1" applyFill="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0" fontId="5" fillId="3" borderId="58"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59" xfId="0" applyFont="1" applyFill="1" applyBorder="1" applyAlignment="1" applyProtection="1">
      <alignment horizontal="center" vertical="center"/>
      <protection locked="0"/>
    </xf>
    <xf numFmtId="0" fontId="5" fillId="3" borderId="25"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5" fillId="3" borderId="60" xfId="0" applyFont="1" applyFill="1" applyBorder="1" applyAlignment="1" applyProtection="1">
      <alignment horizontal="center" vertical="center"/>
      <protection locked="0"/>
    </xf>
    <xf numFmtId="0" fontId="5" fillId="3" borderId="61" xfId="0" applyFont="1" applyFill="1" applyBorder="1" applyAlignment="1" applyProtection="1">
      <alignment horizontal="center" vertical="center"/>
      <protection locked="0"/>
    </xf>
    <xf numFmtId="0" fontId="5" fillId="3" borderId="10" xfId="0" applyFont="1" applyFill="1" applyBorder="1" applyAlignment="1" applyProtection="1">
      <alignment horizontal="center" vertical="center"/>
      <protection locked="0"/>
    </xf>
    <xf numFmtId="0" fontId="5" fillId="3" borderId="62"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63" xfId="0" applyFont="1" applyFill="1" applyBorder="1" applyAlignment="1" applyProtection="1">
      <alignment horizontal="center" vertical="center"/>
      <protection locked="0"/>
    </xf>
    <xf numFmtId="49" fontId="8" fillId="2" borderId="12" xfId="0" applyNumberFormat="1" applyFont="1" applyFill="1" applyBorder="1" applyAlignment="1" applyProtection="1">
      <alignment horizontal="center" vertical="center"/>
      <protection locked="0"/>
    </xf>
    <xf numFmtId="0" fontId="5" fillId="3" borderId="64" xfId="0"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0" fontId="5" fillId="3" borderId="67"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40" xfId="0" applyFont="1" applyFill="1" applyBorder="1" applyProtection="1">
      <protection locked="0"/>
    </xf>
    <xf numFmtId="0" fontId="5" fillId="3" borderId="0" xfId="0" applyFont="1" applyFill="1" applyProtection="1">
      <protection locked="0"/>
    </xf>
    <xf numFmtId="0" fontId="5" fillId="3" borderId="68" xfId="0" applyFont="1" applyFill="1" applyBorder="1" applyProtection="1">
      <protection locked="0"/>
    </xf>
    <xf numFmtId="0" fontId="5" fillId="3" borderId="31" xfId="0" applyFont="1" applyFill="1" applyBorder="1" applyProtection="1">
      <protection locked="0"/>
    </xf>
    <xf numFmtId="0" fontId="5" fillId="3" borderId="21" xfId="0" applyFont="1" applyFill="1" applyBorder="1" applyProtection="1">
      <protection locked="0"/>
    </xf>
    <xf numFmtId="0" fontId="5" fillId="3" borderId="26" xfId="0" applyFont="1" applyFill="1" applyBorder="1" applyProtection="1">
      <protection locked="0"/>
    </xf>
    <xf numFmtId="0" fontId="14" fillId="0" borderId="69" xfId="0" applyFont="1" applyBorder="1" applyAlignment="1">
      <alignment horizontal="left" vertical="center"/>
    </xf>
    <xf numFmtId="0" fontId="14" fillId="0" borderId="70" xfId="0" applyFont="1" applyBorder="1" applyAlignment="1">
      <alignment horizontal="right" vertical="center"/>
    </xf>
    <xf numFmtId="0" fontId="13" fillId="3" borderId="1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5" fillId="0" borderId="22" xfId="0" applyFont="1" applyBorder="1"/>
    <xf numFmtId="0" fontId="5" fillId="0" borderId="23" xfId="0" applyFont="1" applyBorder="1"/>
    <xf numFmtId="0" fontId="5" fillId="0" borderId="52" xfId="0" applyFont="1" applyBorder="1"/>
    <xf numFmtId="177" fontId="0" fillId="3" borderId="53" xfId="0" applyNumberFormat="1" applyFill="1" applyBorder="1" applyAlignment="1" applyProtection="1">
      <alignment horizontal="right" vertical="center" shrinkToFit="1"/>
      <protection locked="0"/>
    </xf>
    <xf numFmtId="177" fontId="0" fillId="3" borderId="71" xfId="0" applyNumberFormat="1" applyFill="1" applyBorder="1" applyAlignment="1" applyProtection="1">
      <alignment horizontal="right" vertical="center" shrinkToFit="1"/>
      <protection locked="0"/>
    </xf>
    <xf numFmtId="177" fontId="0" fillId="3" borderId="72" xfId="0" applyNumberFormat="1" applyFill="1" applyBorder="1" applyAlignment="1" applyProtection="1">
      <alignment horizontal="right" vertical="center" shrinkToFit="1"/>
      <protection locked="0"/>
    </xf>
    <xf numFmtId="177" fontId="0" fillId="3" borderId="57" xfId="0" applyNumberFormat="1" applyFill="1" applyBorder="1" applyAlignment="1" applyProtection="1">
      <alignment horizontal="right" vertical="center" shrinkToFit="1"/>
      <protection locked="0"/>
    </xf>
    <xf numFmtId="177" fontId="0" fillId="3" borderId="18" xfId="0" applyNumberFormat="1" applyFill="1" applyBorder="1" applyAlignment="1" applyProtection="1">
      <alignment horizontal="right" vertical="center" shrinkToFit="1"/>
      <protection locked="0"/>
    </xf>
    <xf numFmtId="177" fontId="0" fillId="3" borderId="73" xfId="0" applyNumberFormat="1" applyFill="1" applyBorder="1" applyAlignment="1" applyProtection="1">
      <alignment horizontal="right" vertical="center" shrinkToFit="1"/>
      <protection locked="0"/>
    </xf>
    <xf numFmtId="177" fontId="0" fillId="3" borderId="43" xfId="0" applyNumberFormat="1" applyFill="1" applyBorder="1" applyAlignment="1" applyProtection="1">
      <alignment horizontal="right" vertical="center" shrinkToFit="1"/>
      <protection locked="0"/>
    </xf>
    <xf numFmtId="0" fontId="5" fillId="0" borderId="0" xfId="0" applyFont="1" applyAlignment="1" applyProtection="1">
      <alignment vertical="center"/>
      <protection locked="0"/>
    </xf>
    <xf numFmtId="0" fontId="10" fillId="0" borderId="0" xfId="0" applyFont="1" applyAlignment="1" applyProtection="1">
      <alignment horizontal="centerContinuous" vertical="center"/>
      <protection locked="0"/>
    </xf>
    <xf numFmtId="0" fontId="17" fillId="0" borderId="0" xfId="0" applyFont="1" applyAlignment="1" applyProtection="1">
      <alignment vertical="center"/>
      <protection locked="0"/>
    </xf>
    <xf numFmtId="0" fontId="27" fillId="4" borderId="22" xfId="0" applyFont="1" applyFill="1" applyBorder="1" applyAlignment="1">
      <alignment vertical="top"/>
    </xf>
    <xf numFmtId="0" fontId="27" fillId="4" borderId="23" xfId="0" applyFont="1" applyFill="1" applyBorder="1" applyAlignment="1">
      <alignment vertical="top"/>
    </xf>
    <xf numFmtId="0" fontId="27" fillId="4" borderId="52" xfId="0" applyFont="1" applyFill="1" applyBorder="1" applyAlignment="1">
      <alignment vertical="top"/>
    </xf>
    <xf numFmtId="0" fontId="27" fillId="3" borderId="22" xfId="0" applyFont="1" applyFill="1" applyBorder="1" applyAlignment="1">
      <alignment vertical="top"/>
    </xf>
    <xf numFmtId="0" fontId="27" fillId="3" borderId="23" xfId="0" applyFont="1" applyFill="1" applyBorder="1" applyAlignment="1">
      <alignment vertical="top"/>
    </xf>
    <xf numFmtId="0" fontId="27" fillId="0" borderId="0" xfId="0" applyFont="1" applyAlignment="1">
      <alignment vertical="top"/>
    </xf>
    <xf numFmtId="0" fontId="27" fillId="3" borderId="11" xfId="0" applyFont="1" applyFill="1" applyBorder="1" applyAlignment="1">
      <alignment vertical="top" textRotation="255"/>
    </xf>
    <xf numFmtId="0" fontId="27" fillId="3" borderId="27" xfId="0" applyFont="1" applyFill="1" applyBorder="1" applyAlignment="1">
      <alignment vertical="top" textRotation="255"/>
    </xf>
    <xf numFmtId="0" fontId="27" fillId="3" borderId="17" xfId="0" applyFont="1" applyFill="1" applyBorder="1" applyAlignment="1">
      <alignment vertical="top"/>
    </xf>
    <xf numFmtId="0" fontId="27" fillId="3" borderId="24" xfId="0" applyFont="1" applyFill="1" applyBorder="1" applyAlignment="1">
      <alignment vertical="top"/>
    </xf>
    <xf numFmtId="0" fontId="27" fillId="4" borderId="1" xfId="0" applyFont="1" applyFill="1" applyBorder="1" applyAlignment="1">
      <alignment vertical="top"/>
    </xf>
    <xf numFmtId="0" fontId="27" fillId="4" borderId="11" xfId="0" applyFont="1" applyFill="1" applyBorder="1" applyAlignment="1">
      <alignment vertical="top"/>
    </xf>
    <xf numFmtId="0" fontId="27" fillId="4" borderId="24" xfId="0" applyFont="1" applyFill="1" applyBorder="1" applyAlignment="1">
      <alignment vertical="top"/>
    </xf>
    <xf numFmtId="0" fontId="27" fillId="4" borderId="27" xfId="0" applyFont="1" applyFill="1" applyBorder="1" applyAlignment="1">
      <alignment vertical="top"/>
    </xf>
    <xf numFmtId="0" fontId="27" fillId="3" borderId="74" xfId="0" applyFont="1" applyFill="1" applyBorder="1" applyAlignment="1">
      <alignment vertical="top" textRotation="255"/>
    </xf>
    <xf numFmtId="0" fontId="27" fillId="3" borderId="75" xfId="0" applyFont="1" applyFill="1" applyBorder="1" applyAlignment="1">
      <alignment vertical="top" textRotation="255"/>
    </xf>
    <xf numFmtId="0" fontId="27" fillId="3" borderId="76" xfId="0" applyFont="1" applyFill="1" applyBorder="1" applyAlignment="1">
      <alignment vertical="top" textRotation="255"/>
    </xf>
    <xf numFmtId="0" fontId="27" fillId="3" borderId="77" xfId="0" applyFont="1" applyFill="1" applyBorder="1" applyAlignment="1">
      <alignment vertical="top" textRotation="255"/>
    </xf>
    <xf numFmtId="0" fontId="27" fillId="3" borderId="78" xfId="0" applyFont="1" applyFill="1" applyBorder="1" applyAlignment="1">
      <alignment vertical="top" textRotation="255"/>
    </xf>
    <xf numFmtId="0" fontId="27" fillId="3" borderId="25" xfId="0" applyFont="1" applyFill="1" applyBorder="1" applyAlignment="1">
      <alignment vertical="top" textRotation="255"/>
    </xf>
    <xf numFmtId="0" fontId="27" fillId="3" borderId="79" xfId="0" applyFont="1" applyFill="1" applyBorder="1" applyAlignment="1">
      <alignment vertical="top" textRotation="255"/>
    </xf>
    <xf numFmtId="0" fontId="27" fillId="3" borderId="80" xfId="0" applyFont="1" applyFill="1" applyBorder="1" applyAlignment="1">
      <alignment vertical="top" textRotation="255"/>
    </xf>
    <xf numFmtId="0" fontId="27" fillId="4" borderId="78" xfId="0" applyFont="1" applyFill="1" applyBorder="1" applyAlignment="1">
      <alignment vertical="top" textRotation="255"/>
    </xf>
    <xf numFmtId="0" fontId="27" fillId="4" borderId="79" xfId="0" applyFont="1" applyFill="1" applyBorder="1" applyAlignment="1">
      <alignment vertical="top" textRotation="255"/>
    </xf>
    <xf numFmtId="0" fontId="27" fillId="0" borderId="0" xfId="0" applyFont="1" applyAlignment="1">
      <alignment vertical="top" textRotation="255"/>
    </xf>
    <xf numFmtId="0" fontId="27" fillId="3" borderId="81" xfId="0" applyFont="1" applyFill="1" applyBorder="1" applyAlignment="1">
      <alignment vertical="top" textRotation="255"/>
    </xf>
    <xf numFmtId="0" fontId="27" fillId="3" borderId="62" xfId="0" applyFont="1" applyFill="1" applyBorder="1" applyAlignment="1">
      <alignment vertical="top" textRotation="255"/>
    </xf>
    <xf numFmtId="0" fontId="27" fillId="3" borderId="10" xfId="0" applyFont="1" applyFill="1" applyBorder="1" applyAlignment="1">
      <alignment vertical="top" textRotation="255"/>
    </xf>
    <xf numFmtId="0" fontId="27" fillId="3" borderId="46" xfId="0" applyFont="1" applyFill="1" applyBorder="1" applyAlignment="1">
      <alignment vertical="top" textRotation="255"/>
    </xf>
    <xf numFmtId="0" fontId="27" fillId="4" borderId="82" xfId="0" applyFont="1" applyFill="1" applyBorder="1" applyAlignment="1">
      <alignment vertical="top" textRotation="255"/>
    </xf>
    <xf numFmtId="0" fontId="27" fillId="4" borderId="62" xfId="0" applyFont="1" applyFill="1" applyBorder="1" applyAlignment="1">
      <alignment vertical="top" textRotation="255"/>
    </xf>
    <xf numFmtId="0" fontId="27" fillId="4" borderId="83" xfId="0" applyFont="1" applyFill="1" applyBorder="1" applyAlignment="1">
      <alignment vertical="top" textRotation="255"/>
    </xf>
    <xf numFmtId="0" fontId="27" fillId="4" borderId="42" xfId="0" applyFont="1" applyFill="1" applyBorder="1" applyAlignment="1">
      <alignment vertical="top" textRotation="255"/>
    </xf>
    <xf numFmtId="0" fontId="27" fillId="4" borderId="46" xfId="0" applyFont="1" applyFill="1" applyBorder="1" applyAlignment="1">
      <alignment vertical="top" textRotation="255"/>
    </xf>
    <xf numFmtId="0" fontId="27" fillId="4" borderId="84" xfId="0" applyFont="1" applyFill="1" applyBorder="1" applyAlignment="1">
      <alignment vertical="top" textRotation="255"/>
    </xf>
    <xf numFmtId="0" fontId="27" fillId="3" borderId="83" xfId="0" applyFont="1" applyFill="1" applyBorder="1" applyAlignment="1">
      <alignment vertical="top" textRotation="255"/>
    </xf>
    <xf numFmtId="0" fontId="27" fillId="3" borderId="42" xfId="0" applyFont="1" applyFill="1" applyBorder="1" applyAlignment="1">
      <alignment vertical="top" textRotation="255"/>
    </xf>
    <xf numFmtId="0" fontId="27" fillId="3" borderId="84" xfId="0" applyFont="1" applyFill="1" applyBorder="1" applyAlignment="1">
      <alignment vertical="top" textRotation="255"/>
    </xf>
    <xf numFmtId="0" fontId="28" fillId="0" borderId="12" xfId="0" applyFont="1" applyBorder="1" applyAlignment="1">
      <alignment horizontal="center" vertical="center"/>
    </xf>
    <xf numFmtId="0" fontId="28" fillId="0" borderId="0" xfId="0" applyFont="1" applyAlignment="1">
      <alignment horizontal="center" vertical="center"/>
    </xf>
    <xf numFmtId="0" fontId="28" fillId="0" borderId="12" xfId="0" applyFont="1" applyBorder="1" applyAlignment="1">
      <alignment horizontal="left" vertical="center"/>
    </xf>
    <xf numFmtId="176" fontId="28" fillId="0" borderId="23" xfId="0" applyNumberFormat="1" applyFont="1" applyBorder="1" applyAlignment="1">
      <alignment horizontal="center" vertical="center"/>
    </xf>
    <xf numFmtId="49" fontId="27" fillId="3" borderId="22" xfId="0" applyNumberFormat="1" applyFont="1" applyFill="1" applyBorder="1" applyAlignment="1">
      <alignment vertical="center"/>
    </xf>
    <xf numFmtId="49" fontId="27" fillId="3" borderId="23" xfId="0" applyNumberFormat="1" applyFont="1" applyFill="1" applyBorder="1" applyAlignment="1">
      <alignment vertical="center"/>
    </xf>
    <xf numFmtId="49" fontId="27" fillId="4" borderId="22" xfId="0" applyNumberFormat="1" applyFont="1" applyFill="1" applyBorder="1" applyAlignment="1">
      <alignment vertical="center"/>
    </xf>
    <xf numFmtId="49" fontId="27" fillId="4" borderId="23" xfId="0" applyNumberFormat="1" applyFont="1" applyFill="1" applyBorder="1" applyAlignment="1">
      <alignment vertical="center"/>
    </xf>
    <xf numFmtId="49" fontId="27" fillId="4" borderId="52" xfId="0" applyNumberFormat="1" applyFont="1" applyFill="1" applyBorder="1" applyAlignment="1">
      <alignment vertical="center"/>
    </xf>
    <xf numFmtId="49" fontId="27" fillId="3" borderId="52" xfId="0" applyNumberFormat="1" applyFont="1" applyFill="1" applyBorder="1" applyAlignment="1">
      <alignment vertical="center"/>
    </xf>
    <xf numFmtId="49" fontId="27" fillId="5" borderId="1" xfId="0" applyNumberFormat="1" applyFont="1" applyFill="1" applyBorder="1" applyAlignment="1">
      <alignment vertical="center"/>
    </xf>
    <xf numFmtId="49" fontId="27" fillId="5" borderId="11" xfId="0" applyNumberFormat="1" applyFont="1" applyFill="1" applyBorder="1" applyAlignment="1">
      <alignment vertical="center"/>
    </xf>
    <xf numFmtId="49" fontId="27" fillId="5" borderId="23" xfId="0" applyNumberFormat="1" applyFont="1" applyFill="1" applyBorder="1" applyAlignment="1">
      <alignment vertical="center"/>
    </xf>
    <xf numFmtId="49" fontId="27" fillId="5" borderId="52" xfId="0" applyNumberFormat="1" applyFont="1" applyFill="1" applyBorder="1" applyAlignment="1">
      <alignment vertical="top"/>
    </xf>
    <xf numFmtId="49" fontId="27" fillId="0" borderId="0" xfId="0" applyNumberFormat="1" applyFont="1" applyAlignment="1">
      <alignment vertical="top"/>
    </xf>
    <xf numFmtId="49" fontId="27" fillId="3" borderId="40" xfId="0" applyNumberFormat="1" applyFont="1" applyFill="1" applyBorder="1" applyAlignment="1">
      <alignment vertical="center"/>
    </xf>
    <xf numFmtId="49" fontId="27" fillId="3" borderId="0" xfId="0" applyNumberFormat="1" applyFont="1" applyFill="1" applyAlignment="1">
      <alignment vertical="center"/>
    </xf>
    <xf numFmtId="49" fontId="27" fillId="3" borderId="68" xfId="0" applyNumberFormat="1" applyFont="1" applyFill="1" applyBorder="1" applyAlignment="1">
      <alignment vertical="center"/>
    </xf>
    <xf numFmtId="49" fontId="27" fillId="3" borderId="85" xfId="0" applyNumberFormat="1" applyFont="1" applyFill="1" applyBorder="1" applyAlignment="1">
      <alignment vertical="center"/>
    </xf>
    <xf numFmtId="49" fontId="27" fillId="4" borderId="32" xfId="0" applyNumberFormat="1" applyFont="1" applyFill="1" applyBorder="1" applyAlignment="1">
      <alignment vertical="center"/>
    </xf>
    <xf numFmtId="49" fontId="27" fillId="4" borderId="34" xfId="0" applyNumberFormat="1" applyFont="1" applyFill="1" applyBorder="1" applyAlignment="1">
      <alignment vertical="center"/>
    </xf>
    <xf numFmtId="49" fontId="27" fillId="4" borderId="86" xfId="0" applyNumberFormat="1" applyFont="1" applyFill="1" applyBorder="1" applyAlignment="1">
      <alignment vertical="center"/>
    </xf>
    <xf numFmtId="49" fontId="27" fillId="5" borderId="17" xfId="0" applyNumberFormat="1" applyFont="1" applyFill="1" applyBorder="1" applyAlignment="1">
      <alignment vertical="center"/>
    </xf>
    <xf numFmtId="49" fontId="27" fillId="5" borderId="24" xfId="0" applyNumberFormat="1" applyFont="1" applyFill="1" applyBorder="1" applyAlignment="1">
      <alignment vertical="top"/>
    </xf>
    <xf numFmtId="49" fontId="27" fillId="5" borderId="87" xfId="0" applyNumberFormat="1" applyFont="1" applyFill="1" applyBorder="1" applyAlignment="1">
      <alignment vertical="top"/>
    </xf>
    <xf numFmtId="49" fontId="27" fillId="3" borderId="88" xfId="0" applyNumberFormat="1" applyFont="1" applyFill="1" applyBorder="1" applyAlignment="1">
      <alignment horizontal="centerContinuous" vertical="center"/>
    </xf>
    <xf numFmtId="49" fontId="27" fillId="3" borderId="24" xfId="0" applyNumberFormat="1" applyFont="1" applyFill="1" applyBorder="1" applyAlignment="1">
      <alignment horizontal="centerContinuous" vertical="center"/>
    </xf>
    <xf numFmtId="49" fontId="27" fillId="3" borderId="51" xfId="0" applyNumberFormat="1" applyFont="1" applyFill="1" applyBorder="1" applyAlignment="1">
      <alignment horizontal="centerContinuous" vertical="center"/>
    </xf>
    <xf numFmtId="49" fontId="27" fillId="3" borderId="87" xfId="0" applyNumberFormat="1" applyFont="1" applyFill="1" applyBorder="1" applyAlignment="1">
      <alignment horizontal="centerContinuous" vertical="center"/>
    </xf>
    <xf numFmtId="49" fontId="27" fillId="0" borderId="0" xfId="0" applyNumberFormat="1" applyFont="1" applyAlignment="1">
      <alignment vertical="top" wrapText="1"/>
    </xf>
    <xf numFmtId="0" fontId="27" fillId="3" borderId="61" xfId="0" applyFont="1" applyFill="1" applyBorder="1" applyAlignment="1">
      <alignment vertical="top" textRotation="255"/>
    </xf>
    <xf numFmtId="0" fontId="27" fillId="3" borderId="89" xfId="0" applyFont="1" applyFill="1" applyBorder="1" applyAlignment="1">
      <alignment vertical="top" textRotation="255"/>
    </xf>
    <xf numFmtId="49" fontId="27" fillId="3" borderId="62" xfId="0" applyNumberFormat="1" applyFont="1" applyFill="1" applyBorder="1" applyAlignment="1">
      <alignment vertical="top" textRotation="255"/>
    </xf>
    <xf numFmtId="49" fontId="27" fillId="3" borderId="89" xfId="0" applyNumberFormat="1" applyFont="1" applyFill="1" applyBorder="1" applyAlignment="1">
      <alignment vertical="top" textRotation="255"/>
    </xf>
    <xf numFmtId="49" fontId="27" fillId="3" borderId="10" xfId="0" applyNumberFormat="1" applyFont="1" applyFill="1" applyBorder="1" applyAlignment="1">
      <alignment vertical="top" textRotation="255"/>
    </xf>
    <xf numFmtId="0" fontId="28" fillId="0" borderId="0" xfId="0" applyFont="1"/>
    <xf numFmtId="0" fontId="28" fillId="0" borderId="12" xfId="0" applyFont="1" applyBorder="1" applyAlignment="1">
      <alignment vertical="center"/>
    </xf>
    <xf numFmtId="0" fontId="14" fillId="0" borderId="22" xfId="0" applyFont="1" applyBorder="1"/>
    <xf numFmtId="0" fontId="14" fillId="0" borderId="23" xfId="0" applyFont="1" applyBorder="1"/>
    <xf numFmtId="0" fontId="14" fillId="0" borderId="52" xfId="0" applyFont="1" applyBorder="1"/>
    <xf numFmtId="0" fontId="27" fillId="0" borderId="22" xfId="0" applyFont="1" applyBorder="1" applyAlignment="1">
      <alignment vertical="top"/>
    </xf>
    <xf numFmtId="0" fontId="27" fillId="0" borderId="23" xfId="0" applyFont="1" applyBorder="1" applyAlignment="1">
      <alignment vertical="top"/>
    </xf>
    <xf numFmtId="0" fontId="27" fillId="0" borderId="52" xfId="0" applyFont="1" applyBorder="1" applyAlignment="1">
      <alignment vertical="top"/>
    </xf>
    <xf numFmtId="180" fontId="27" fillId="3" borderId="1" xfId="0" applyNumberFormat="1" applyFont="1" applyFill="1" applyBorder="1" applyAlignment="1">
      <alignment vertical="center" textRotation="255"/>
    </xf>
    <xf numFmtId="0" fontId="27" fillId="3" borderId="11" xfId="0" applyFont="1" applyFill="1" applyBorder="1" applyAlignment="1">
      <alignment vertical="center"/>
    </xf>
    <xf numFmtId="0" fontId="27" fillId="3" borderId="27" xfId="0" applyFont="1" applyFill="1" applyBorder="1" applyAlignment="1">
      <alignment vertical="center"/>
    </xf>
    <xf numFmtId="180" fontId="27" fillId="4" borderId="1" xfId="0" applyNumberFormat="1" applyFont="1" applyFill="1" applyBorder="1" applyAlignment="1">
      <alignment vertical="center" textRotation="255"/>
    </xf>
    <xf numFmtId="0" fontId="27" fillId="4" borderId="11" xfId="0" applyFont="1" applyFill="1" applyBorder="1" applyAlignment="1">
      <alignment vertical="center"/>
    </xf>
    <xf numFmtId="0" fontId="27" fillId="4" borderId="27" xfId="0" applyFont="1" applyFill="1" applyBorder="1" applyAlignment="1">
      <alignment vertical="center"/>
    </xf>
    <xf numFmtId="0" fontId="27" fillId="0" borderId="0" xfId="0" applyFont="1" applyAlignment="1">
      <alignment vertical="center"/>
    </xf>
    <xf numFmtId="3" fontId="27" fillId="4" borderId="15" xfId="0" applyNumberFormat="1" applyFont="1" applyFill="1" applyBorder="1" applyAlignment="1">
      <alignment vertical="top" textRotation="255" wrapText="1"/>
    </xf>
    <xf numFmtId="3" fontId="27" fillId="4" borderId="16" xfId="0" applyNumberFormat="1" applyFont="1" applyFill="1" applyBorder="1" applyAlignment="1">
      <alignment vertical="top" textRotation="255" wrapText="1"/>
    </xf>
    <xf numFmtId="3" fontId="27" fillId="4" borderId="90" xfId="0" applyNumberFormat="1" applyFont="1" applyFill="1" applyBorder="1" applyAlignment="1">
      <alignment vertical="top" textRotation="255" wrapText="1"/>
    </xf>
    <xf numFmtId="180" fontId="27" fillId="3" borderId="88" xfId="0" applyNumberFormat="1" applyFont="1" applyFill="1" applyBorder="1" applyAlignment="1">
      <alignment vertical="center"/>
    </xf>
    <xf numFmtId="180" fontId="27" fillId="3" borderId="24" xfId="0" applyNumberFormat="1" applyFont="1" applyFill="1" applyBorder="1" applyAlignment="1">
      <alignment vertical="center"/>
    </xf>
    <xf numFmtId="180" fontId="27" fillId="3" borderId="87" xfId="0" applyNumberFormat="1" applyFont="1" applyFill="1" applyBorder="1" applyAlignment="1">
      <alignment vertical="center"/>
    </xf>
    <xf numFmtId="180" fontId="27" fillId="3" borderId="24" xfId="0" applyNumberFormat="1" applyFont="1" applyFill="1" applyBorder="1" applyAlignment="1">
      <alignment vertical="top" textRotation="255"/>
    </xf>
    <xf numFmtId="180" fontId="27" fillId="3" borderId="87" xfId="0" applyNumberFormat="1" applyFont="1" applyFill="1" applyBorder="1" applyAlignment="1">
      <alignment vertical="top" textRotation="255"/>
    </xf>
    <xf numFmtId="180" fontId="27" fillId="4" borderId="88" xfId="0" applyNumberFormat="1" applyFont="1" applyFill="1" applyBorder="1" applyAlignment="1">
      <alignment vertical="center"/>
    </xf>
    <xf numFmtId="180" fontId="27" fillId="4" borderId="24" xfId="0" applyNumberFormat="1" applyFont="1" applyFill="1" applyBorder="1" applyAlignment="1">
      <alignment vertical="center"/>
    </xf>
    <xf numFmtId="180" fontId="27" fillId="4" borderId="87" xfId="0" applyNumberFormat="1" applyFont="1" applyFill="1" applyBorder="1" applyAlignment="1">
      <alignment vertical="center"/>
    </xf>
    <xf numFmtId="180" fontId="27" fillId="4" borderId="24" xfId="0" applyNumberFormat="1" applyFont="1" applyFill="1" applyBorder="1" applyAlignment="1">
      <alignment vertical="top" textRotation="255"/>
    </xf>
    <xf numFmtId="180" fontId="27" fillId="4" borderId="87" xfId="0" applyNumberFormat="1" applyFont="1" applyFill="1" applyBorder="1" applyAlignment="1">
      <alignment vertical="top" textRotation="255"/>
    </xf>
    <xf numFmtId="0" fontId="27" fillId="4" borderId="84" xfId="0" applyFont="1" applyFill="1" applyBorder="1" applyAlignment="1">
      <alignment vertical="top" textRotation="255" wrapText="1"/>
    </xf>
    <xf numFmtId="180" fontId="27" fillId="3" borderId="62" xfId="0" applyNumberFormat="1" applyFont="1" applyFill="1" applyBorder="1" applyAlignment="1">
      <alignment vertical="top" textRotation="255" wrapText="1"/>
    </xf>
    <xf numFmtId="180" fontId="27" fillId="4" borderId="62" xfId="0" applyNumberFormat="1" applyFont="1" applyFill="1" applyBorder="1" applyAlignment="1">
      <alignment vertical="top" textRotation="255" wrapText="1"/>
    </xf>
    <xf numFmtId="177" fontId="5" fillId="3" borderId="55" xfId="4" applyNumberFormat="1" applyFont="1" applyFill="1" applyBorder="1" applyAlignment="1" applyProtection="1">
      <alignment vertical="center"/>
      <protection locked="0"/>
    </xf>
    <xf numFmtId="177" fontId="5" fillId="3" borderId="13" xfId="4" applyNumberFormat="1" applyFont="1" applyFill="1" applyBorder="1" applyAlignment="1" applyProtection="1">
      <alignment vertical="center"/>
      <protection locked="0"/>
    </xf>
    <xf numFmtId="177" fontId="5" fillId="3" borderId="10" xfId="4" applyNumberFormat="1" applyFont="1" applyFill="1" applyBorder="1" applyAlignment="1" applyProtection="1">
      <alignment vertical="center"/>
      <protection locked="0"/>
    </xf>
    <xf numFmtId="177" fontId="5" fillId="3" borderId="91" xfId="4" applyNumberFormat="1" applyFont="1" applyFill="1" applyBorder="1" applyAlignment="1" applyProtection="1">
      <alignment vertical="center"/>
      <protection locked="0"/>
    </xf>
    <xf numFmtId="177" fontId="5" fillId="3" borderId="14" xfId="4" applyNumberFormat="1" applyFont="1" applyFill="1" applyBorder="1" applyAlignment="1" applyProtection="1">
      <alignment vertical="center"/>
      <protection locked="0"/>
    </xf>
    <xf numFmtId="0" fontId="33" fillId="0" borderId="0" xfId="0" applyFont="1" applyAlignment="1">
      <alignment vertical="top"/>
    </xf>
    <xf numFmtId="0" fontId="14" fillId="0" borderId="22" xfId="0" applyFont="1" applyBorder="1" applyAlignment="1">
      <alignment vertical="center"/>
    </xf>
    <xf numFmtId="0" fontId="14" fillId="0" borderId="52" xfId="0" applyFont="1" applyBorder="1" applyAlignment="1">
      <alignment vertical="center"/>
    </xf>
    <xf numFmtId="0" fontId="14" fillId="0" borderId="23" xfId="0" applyFont="1" applyBorder="1" applyAlignment="1">
      <alignment vertical="center"/>
    </xf>
    <xf numFmtId="0" fontId="0" fillId="0" borderId="0" xfId="0" applyAlignment="1" applyProtection="1">
      <alignment vertical="center"/>
      <protection locked="0"/>
    </xf>
    <xf numFmtId="0" fontId="5" fillId="3" borderId="22" xfId="0" applyFont="1" applyFill="1" applyBorder="1" applyAlignment="1">
      <alignment vertical="center"/>
    </xf>
    <xf numFmtId="0" fontId="5" fillId="3" borderId="23" xfId="0" applyFont="1" applyFill="1" applyBorder="1" applyAlignment="1">
      <alignment vertical="center"/>
    </xf>
    <xf numFmtId="176" fontId="14" fillId="3" borderId="92" xfId="0" applyNumberFormat="1" applyFont="1" applyFill="1" applyBorder="1" applyAlignment="1" applyProtection="1">
      <alignment horizontal="distributed" vertical="center"/>
      <protection locked="0"/>
    </xf>
    <xf numFmtId="0" fontId="15" fillId="0" borderId="0" xfId="0" applyFont="1" applyAlignment="1">
      <alignment horizontal="distributed" vertical="center"/>
    </xf>
    <xf numFmtId="0" fontId="7" fillId="0" borderId="0" xfId="0" applyFont="1" applyAlignment="1">
      <alignment horizontal="right" vertical="center"/>
    </xf>
    <xf numFmtId="0" fontId="25" fillId="0" borderId="0" xfId="0" applyFont="1" applyAlignment="1">
      <alignment horizontal="left" vertical="center"/>
    </xf>
    <xf numFmtId="0" fontId="15" fillId="0" borderId="0" xfId="0" applyFont="1" applyAlignment="1">
      <alignment vertical="center"/>
    </xf>
    <xf numFmtId="0" fontId="13" fillId="0" borderId="0" xfId="0" applyFont="1" applyAlignment="1" applyProtection="1">
      <alignment horizontal="distributed" vertical="center"/>
      <protection locked="0"/>
    </xf>
    <xf numFmtId="0" fontId="7" fillId="3" borderId="22" xfId="0" applyFont="1" applyFill="1" applyBorder="1" applyAlignment="1">
      <alignment horizontal="right" vertical="center"/>
    </xf>
    <xf numFmtId="0" fontId="7" fillId="3" borderId="23" xfId="0" applyFont="1" applyFill="1" applyBorder="1" applyAlignment="1">
      <alignment horizontal="right" vertical="center"/>
    </xf>
    <xf numFmtId="0" fontId="25" fillId="3" borderId="23" xfId="0" applyFont="1" applyFill="1" applyBorder="1" applyAlignment="1">
      <alignment horizontal="left" vertical="center"/>
    </xf>
    <xf numFmtId="0" fontId="15" fillId="3" borderId="23" xfId="0" applyFont="1" applyFill="1" applyBorder="1" applyAlignment="1">
      <alignment vertical="center"/>
    </xf>
    <xf numFmtId="0" fontId="15" fillId="3" borderId="52" xfId="0" applyFont="1" applyFill="1" applyBorder="1" applyAlignment="1">
      <alignment vertical="center"/>
    </xf>
    <xf numFmtId="38" fontId="5" fillId="0" borderId="0" xfId="0" applyNumberFormat="1" applyFont="1" applyAlignment="1">
      <alignment vertical="center"/>
    </xf>
    <xf numFmtId="38" fontId="34" fillId="0" borderId="0" xfId="0" applyNumberFormat="1" applyFont="1" applyAlignment="1">
      <alignment vertical="center"/>
    </xf>
    <xf numFmtId="0" fontId="29" fillId="0" borderId="0" xfId="0" applyFont="1" applyAlignment="1">
      <alignment vertical="center"/>
    </xf>
    <xf numFmtId="0" fontId="5" fillId="0" borderId="52" xfId="0" applyFont="1" applyBorder="1" applyAlignment="1">
      <alignment vertical="center"/>
    </xf>
    <xf numFmtId="38" fontId="5" fillId="3" borderId="93" xfId="4" applyFont="1" applyFill="1" applyBorder="1" applyAlignment="1" applyProtection="1">
      <alignment horizontal="right" vertical="center"/>
      <protection locked="0"/>
    </xf>
    <xf numFmtId="38" fontId="5" fillId="3" borderId="94" xfId="4" applyFont="1" applyFill="1" applyBorder="1" applyAlignment="1" applyProtection="1">
      <alignment horizontal="right" vertical="center"/>
      <protection locked="0"/>
    </xf>
    <xf numFmtId="38" fontId="5" fillId="3" borderId="95" xfId="4" applyFont="1" applyFill="1" applyBorder="1" applyAlignment="1" applyProtection="1">
      <alignment horizontal="right" vertical="center"/>
      <protection locked="0"/>
    </xf>
    <xf numFmtId="38" fontId="5" fillId="3" borderId="39" xfId="4" applyFont="1" applyFill="1" applyBorder="1" applyAlignment="1" applyProtection="1">
      <alignment horizontal="right" vertical="center"/>
      <protection locked="0"/>
    </xf>
    <xf numFmtId="38" fontId="5" fillId="3" borderId="96" xfId="4" applyFont="1" applyFill="1" applyBorder="1" applyAlignment="1" applyProtection="1">
      <alignment horizontal="right" vertical="center"/>
      <protection locked="0"/>
    </xf>
    <xf numFmtId="38" fontId="5" fillId="3" borderId="97" xfId="4" applyFont="1" applyFill="1" applyBorder="1" applyAlignment="1" applyProtection="1">
      <alignment horizontal="right" vertical="center"/>
      <protection locked="0"/>
    </xf>
    <xf numFmtId="38" fontId="5" fillId="3" borderId="98" xfId="4" applyFont="1" applyFill="1" applyBorder="1" applyAlignment="1" applyProtection="1">
      <alignment horizontal="right" vertical="center"/>
      <protection locked="0"/>
    </xf>
    <xf numFmtId="38" fontId="5" fillId="3" borderId="99" xfId="4" applyFont="1" applyFill="1" applyBorder="1" applyAlignment="1" applyProtection="1">
      <alignment horizontal="right" vertical="center"/>
      <protection locked="0"/>
    </xf>
    <xf numFmtId="38" fontId="5" fillId="3" borderId="79" xfId="4" applyFont="1" applyFill="1" applyBorder="1" applyAlignment="1" applyProtection="1">
      <alignment horizontal="right" vertical="center"/>
      <protection locked="0"/>
    </xf>
    <xf numFmtId="38" fontId="5" fillId="3" borderId="59" xfId="4" applyFont="1" applyFill="1" applyBorder="1" applyAlignment="1" applyProtection="1">
      <alignment horizontal="right" vertical="center"/>
      <protection locked="0"/>
    </xf>
    <xf numFmtId="38" fontId="5" fillId="3" borderId="78" xfId="4" applyFont="1" applyFill="1" applyBorder="1" applyAlignment="1" applyProtection="1">
      <alignment horizontal="right" vertical="center"/>
      <protection locked="0"/>
    </xf>
    <xf numFmtId="38" fontId="5" fillId="3" borderId="57" xfId="4" applyFont="1" applyFill="1" applyBorder="1" applyAlignment="1" applyProtection="1">
      <alignment horizontal="right" vertical="center"/>
      <protection locked="0"/>
    </xf>
    <xf numFmtId="38" fontId="5" fillId="3" borderId="81" xfId="4" applyFont="1" applyFill="1" applyBorder="1" applyAlignment="1" applyProtection="1">
      <alignment horizontal="right" vertical="center"/>
      <protection locked="0"/>
    </xf>
    <xf numFmtId="38" fontId="5" fillId="3" borderId="62" xfId="4" applyFont="1" applyFill="1" applyBorder="1" applyAlignment="1" applyProtection="1">
      <alignment horizontal="right" vertical="center"/>
      <protection locked="0"/>
    </xf>
    <xf numFmtId="38" fontId="5" fillId="3" borderId="89" xfId="4" applyFont="1" applyFill="1" applyBorder="1" applyAlignment="1" applyProtection="1">
      <alignment horizontal="right" vertical="center"/>
      <protection locked="0"/>
    </xf>
    <xf numFmtId="38" fontId="5" fillId="3" borderId="60" xfId="4" applyFont="1" applyFill="1" applyBorder="1" applyAlignment="1" applyProtection="1">
      <alignment horizontal="right" vertical="center"/>
      <protection locked="0"/>
    </xf>
    <xf numFmtId="38" fontId="5" fillId="3" borderId="77" xfId="4" applyFont="1" applyFill="1" applyBorder="1" applyAlignment="1" applyProtection="1">
      <alignment horizontal="right" vertical="center"/>
      <protection locked="0"/>
    </xf>
    <xf numFmtId="38" fontId="5" fillId="3" borderId="100" xfId="4" applyFont="1" applyFill="1" applyBorder="1" applyAlignment="1" applyProtection="1">
      <alignment horizontal="right" vertical="center"/>
      <protection locked="0"/>
    </xf>
    <xf numFmtId="38" fontId="5" fillId="3" borderId="76" xfId="4" applyFont="1" applyFill="1" applyBorder="1" applyAlignment="1" applyProtection="1">
      <alignment horizontal="right" vertical="center"/>
      <protection locked="0"/>
    </xf>
    <xf numFmtId="38" fontId="5" fillId="3" borderId="72" xfId="4" applyFont="1" applyFill="1" applyBorder="1" applyAlignment="1" applyProtection="1">
      <alignment horizontal="right" vertical="center"/>
      <protection locked="0"/>
    </xf>
    <xf numFmtId="38" fontId="5" fillId="3" borderId="101" xfId="4" applyFont="1" applyFill="1" applyBorder="1" applyAlignment="1" applyProtection="1">
      <alignment horizontal="right" vertical="center"/>
      <protection locked="0"/>
    </xf>
    <xf numFmtId="38" fontId="5" fillId="3" borderId="83" xfId="4" applyFont="1" applyFill="1" applyBorder="1" applyAlignment="1" applyProtection="1">
      <alignment horizontal="right" vertical="center"/>
      <protection locked="0"/>
    </xf>
    <xf numFmtId="38" fontId="5" fillId="3" borderId="102" xfId="4" applyFont="1" applyFill="1" applyBorder="1" applyAlignment="1" applyProtection="1">
      <alignment horizontal="right" vertical="center"/>
      <protection locked="0"/>
    </xf>
    <xf numFmtId="38" fontId="5" fillId="3" borderId="73" xfId="4" applyFont="1" applyFill="1" applyBorder="1" applyAlignment="1" applyProtection="1">
      <alignment horizontal="right" vertical="center"/>
      <protection locked="0"/>
    </xf>
    <xf numFmtId="38" fontId="5" fillId="3" borderId="87" xfId="4" applyFont="1" applyFill="1" applyBorder="1" applyAlignment="1" applyProtection="1">
      <alignment horizontal="right" vertical="center"/>
      <protection locked="0"/>
    </xf>
    <xf numFmtId="38" fontId="5" fillId="3" borderId="56" xfId="4" applyFont="1" applyFill="1" applyBorder="1" applyAlignment="1" applyProtection="1">
      <alignment horizontal="right" vertical="center"/>
      <protection locked="0"/>
    </xf>
    <xf numFmtId="38" fontId="5" fillId="3" borderId="88" xfId="4" applyFont="1" applyFill="1" applyBorder="1" applyAlignment="1" applyProtection="1">
      <alignment horizontal="right" vertical="center"/>
      <protection locked="0"/>
    </xf>
    <xf numFmtId="38" fontId="5" fillId="3" borderId="53" xfId="4" applyFont="1" applyFill="1" applyBorder="1" applyAlignment="1" applyProtection="1">
      <alignment horizontal="right" vertical="center"/>
      <protection locked="0"/>
    </xf>
    <xf numFmtId="0" fontId="26" fillId="0" borderId="22" xfId="0" applyFont="1" applyBorder="1" applyAlignment="1">
      <alignment vertical="center"/>
    </xf>
    <xf numFmtId="0" fontId="26" fillId="0" borderId="23" xfId="0" applyFont="1" applyBorder="1" applyAlignment="1">
      <alignment vertical="center"/>
    </xf>
    <xf numFmtId="38" fontId="26" fillId="0" borderId="23" xfId="4" applyFont="1" applyBorder="1" applyAlignment="1">
      <alignment vertical="center"/>
    </xf>
    <xf numFmtId="0" fontId="26" fillId="0" borderId="0" xfId="0" applyFont="1" applyAlignment="1">
      <alignment vertical="center"/>
    </xf>
    <xf numFmtId="38" fontId="26" fillId="4" borderId="27" xfId="4" applyFont="1" applyFill="1" applyBorder="1" applyAlignment="1">
      <alignment vertical="center" shrinkToFit="1"/>
    </xf>
    <xf numFmtId="0" fontId="26" fillId="3" borderId="22" xfId="0" applyFont="1" applyFill="1" applyBorder="1" applyAlignment="1">
      <alignment vertical="center"/>
    </xf>
    <xf numFmtId="0" fontId="26" fillId="3" borderId="23" xfId="0" applyFont="1" applyFill="1" applyBorder="1" applyAlignment="1">
      <alignment vertical="center"/>
    </xf>
    <xf numFmtId="0" fontId="26" fillId="4" borderId="22" xfId="0" applyFont="1" applyFill="1" applyBorder="1" applyAlignment="1">
      <alignment vertical="center"/>
    </xf>
    <xf numFmtId="0" fontId="26" fillId="4" borderId="23" xfId="0" applyFont="1" applyFill="1" applyBorder="1" applyAlignment="1">
      <alignment vertical="center"/>
    </xf>
    <xf numFmtId="0" fontId="26" fillId="0" borderId="40" xfId="0" applyFont="1" applyBorder="1" applyAlignment="1">
      <alignment vertical="center"/>
    </xf>
    <xf numFmtId="38" fontId="26" fillId="4" borderId="26" xfId="4" applyFont="1" applyFill="1" applyBorder="1" applyAlignment="1">
      <alignment vertical="center" shrinkToFit="1"/>
    </xf>
    <xf numFmtId="0" fontId="26" fillId="4" borderId="32" xfId="0" applyFont="1" applyFill="1" applyBorder="1" applyAlignment="1">
      <alignment vertical="top" textRotation="255" shrinkToFit="1"/>
    </xf>
    <xf numFmtId="0" fontId="26" fillId="4" borderId="34" xfId="0" applyFont="1" applyFill="1" applyBorder="1" applyAlignment="1">
      <alignment vertical="top" textRotation="255" shrinkToFit="1"/>
    </xf>
    <xf numFmtId="0" fontId="26" fillId="4" borderId="86" xfId="0" applyFont="1" applyFill="1" applyBorder="1" applyAlignment="1">
      <alignment vertical="top" textRotation="255" shrinkToFit="1"/>
    </xf>
    <xf numFmtId="38" fontId="26" fillId="4" borderId="33" xfId="4" applyFont="1" applyFill="1" applyBorder="1" applyAlignment="1">
      <alignment vertical="top" textRotation="255" shrinkToFit="1"/>
    </xf>
    <xf numFmtId="0" fontId="26" fillId="3" borderId="32" xfId="0" applyFont="1" applyFill="1" applyBorder="1" applyAlignment="1">
      <alignment vertical="top" textRotation="255" shrinkToFit="1"/>
    </xf>
    <xf numFmtId="0" fontId="26" fillId="3" borderId="34" xfId="0" applyFont="1" applyFill="1" applyBorder="1" applyAlignment="1">
      <alignment vertical="top" textRotation="255" shrinkToFit="1"/>
    </xf>
    <xf numFmtId="0" fontId="26" fillId="3" borderId="86" xfId="0" applyFont="1" applyFill="1" applyBorder="1" applyAlignment="1">
      <alignment vertical="top" textRotation="255" shrinkToFit="1"/>
    </xf>
    <xf numFmtId="0" fontId="26" fillId="0" borderId="40" xfId="0" applyFont="1" applyBorder="1" applyAlignment="1">
      <alignment vertical="top" textRotation="255"/>
    </xf>
    <xf numFmtId="0" fontId="26" fillId="0" borderId="0" xfId="0" applyFont="1" applyAlignment="1">
      <alignment vertical="top" textRotation="255"/>
    </xf>
    <xf numFmtId="0" fontId="26" fillId="4" borderId="27" xfId="0" applyFont="1" applyFill="1" applyBorder="1" applyAlignment="1">
      <alignment vertical="center" shrinkToFit="1"/>
    </xf>
    <xf numFmtId="0" fontId="26" fillId="4" borderId="26" xfId="0" applyFont="1" applyFill="1" applyBorder="1" applyAlignment="1">
      <alignment vertical="center" shrinkToFit="1"/>
    </xf>
    <xf numFmtId="0" fontId="26" fillId="4" borderId="33" xfId="0" applyFont="1" applyFill="1" applyBorder="1" applyAlignment="1">
      <alignment vertical="top" textRotation="255" shrinkToFit="1"/>
    </xf>
    <xf numFmtId="0" fontId="5" fillId="0" borderId="23" xfId="0" applyFont="1" applyBorder="1" applyAlignment="1">
      <alignment horizontal="center" vertical="center"/>
    </xf>
    <xf numFmtId="0" fontId="29" fillId="0" borderId="0" xfId="0" applyFont="1"/>
    <xf numFmtId="0" fontId="29" fillId="5" borderId="0" xfId="0" applyFont="1" applyFill="1" applyAlignment="1">
      <alignment vertical="center"/>
    </xf>
    <xf numFmtId="0" fontId="29" fillId="5" borderId="0" xfId="0" applyFont="1" applyFill="1" applyAlignment="1">
      <alignment vertical="center" wrapText="1"/>
    </xf>
    <xf numFmtId="0" fontId="29" fillId="6" borderId="0" xfId="0" applyFont="1" applyFill="1" applyAlignment="1">
      <alignment vertical="center"/>
    </xf>
    <xf numFmtId="0" fontId="30" fillId="7" borderId="0" xfId="0" applyFont="1" applyFill="1" applyAlignment="1">
      <alignment vertical="center"/>
    </xf>
    <xf numFmtId="0" fontId="30" fillId="0" borderId="0" xfId="0" applyFont="1" applyAlignment="1">
      <alignment vertical="center"/>
    </xf>
    <xf numFmtId="0" fontId="30" fillId="0" borderId="0" xfId="0" applyFont="1"/>
    <xf numFmtId="10" fontId="0" fillId="0" borderId="103" xfId="1" applyNumberFormat="1" applyFont="1" applyFill="1" applyBorder="1" applyAlignment="1">
      <alignment horizontal="center" vertical="center"/>
    </xf>
    <xf numFmtId="0" fontId="5" fillId="3" borderId="104" xfId="0" applyFont="1" applyFill="1" applyBorder="1" applyAlignment="1" applyProtection="1">
      <alignment horizontal="center" vertical="center"/>
      <protection locked="0"/>
    </xf>
    <xf numFmtId="0" fontId="5" fillId="0" borderId="85" xfId="0" applyFont="1" applyBorder="1" applyAlignment="1">
      <alignment vertical="center"/>
    </xf>
    <xf numFmtId="0" fontId="9" fillId="0" borderId="40" xfId="0" applyFont="1" applyBorder="1" applyAlignment="1">
      <alignment horizontal="right"/>
    </xf>
    <xf numFmtId="178" fontId="22" fillId="2" borderId="105" xfId="4" applyNumberFormat="1" applyFont="1" applyFill="1" applyBorder="1" applyAlignment="1" applyProtection="1">
      <alignment horizontal="center" vertical="center"/>
    </xf>
    <xf numFmtId="178" fontId="22" fillId="2" borderId="12" xfId="4" applyNumberFormat="1" applyFont="1" applyFill="1" applyBorder="1" applyAlignment="1" applyProtection="1">
      <alignment horizontal="center" vertical="center"/>
    </xf>
    <xf numFmtId="0" fontId="5" fillId="3" borderId="72" xfId="0" applyFont="1" applyFill="1" applyBorder="1" applyAlignment="1" applyProtection="1">
      <alignment horizontal="center" vertical="center"/>
      <protection locked="0"/>
    </xf>
    <xf numFmtId="0" fontId="5" fillId="2" borderId="12" xfId="0" applyFont="1" applyFill="1" applyBorder="1" applyAlignment="1">
      <alignment horizontal="center" vertical="center"/>
    </xf>
    <xf numFmtId="3" fontId="0" fillId="2" borderId="106" xfId="0" applyNumberFormat="1" applyFill="1" applyBorder="1" applyAlignment="1">
      <alignment horizontal="right" vertical="center" shrinkToFit="1"/>
    </xf>
    <xf numFmtId="0" fontId="29" fillId="5" borderId="0" xfId="0" applyFont="1" applyFill="1"/>
    <xf numFmtId="0" fontId="14" fillId="0" borderId="1" xfId="0" applyFont="1" applyBorder="1"/>
    <xf numFmtId="0" fontId="5" fillId="3" borderId="26" xfId="0" applyFont="1" applyFill="1" applyBorder="1" applyAlignment="1" applyProtection="1">
      <alignment vertical="center"/>
      <protection locked="0"/>
    </xf>
    <xf numFmtId="0" fontId="30" fillId="6" borderId="0" xfId="0" applyFont="1" applyFill="1" applyAlignment="1">
      <alignment vertical="center"/>
    </xf>
    <xf numFmtId="0" fontId="30" fillId="5" borderId="0" xfId="0" applyFont="1" applyFill="1" applyAlignment="1">
      <alignment vertical="center"/>
    </xf>
    <xf numFmtId="0" fontId="31" fillId="0" borderId="0" xfId="0" applyFont="1" applyAlignment="1">
      <alignment vertical="center"/>
    </xf>
    <xf numFmtId="0" fontId="14" fillId="0" borderId="0" xfId="0" applyFont="1" applyAlignment="1">
      <alignment horizontal="center" vertical="center"/>
    </xf>
    <xf numFmtId="0" fontId="31" fillId="0" borderId="0" xfId="0" applyFont="1"/>
    <xf numFmtId="0" fontId="14" fillId="0" borderId="0" xfId="0" applyFont="1" applyAlignment="1">
      <alignment vertical="top" textRotation="255"/>
    </xf>
    <xf numFmtId="0" fontId="31" fillId="0" borderId="0" xfId="0" applyFont="1" applyAlignment="1">
      <alignment vertical="top" textRotation="255"/>
    </xf>
    <xf numFmtId="0" fontId="31" fillId="0" borderId="0" xfId="0" applyFont="1" applyAlignment="1">
      <alignment horizontal="center" vertical="center"/>
    </xf>
    <xf numFmtId="0" fontId="11" fillId="0" borderId="23" xfId="0" applyFont="1" applyBorder="1" applyAlignment="1">
      <alignment horizontal="left" vertical="center"/>
    </xf>
    <xf numFmtId="0" fontId="14" fillId="0" borderId="23" xfId="0" applyFont="1" applyBorder="1" applyAlignment="1">
      <alignment horizontal="left" vertical="center"/>
    </xf>
    <xf numFmtId="0" fontId="14" fillId="0" borderId="52" xfId="0" applyFont="1" applyBorder="1" applyAlignment="1">
      <alignment horizontal="left" vertical="center"/>
    </xf>
    <xf numFmtId="0" fontId="14" fillId="0" borderId="23" xfId="0" applyFont="1" applyBorder="1" applyAlignment="1">
      <alignment horizontal="left" vertical="center" textRotation="255"/>
    </xf>
    <xf numFmtId="0" fontId="11" fillId="0" borderId="52" xfId="0" applyFont="1" applyBorder="1" applyAlignment="1">
      <alignment horizontal="left" vertical="center"/>
    </xf>
    <xf numFmtId="0" fontId="11" fillId="0" borderId="22" xfId="0" applyFont="1" applyBorder="1" applyAlignment="1">
      <alignment horizontal="left" vertical="center"/>
    </xf>
    <xf numFmtId="0" fontId="11" fillId="0" borderId="52" xfId="0" applyFont="1" applyBorder="1" applyAlignment="1">
      <alignment horizontal="left" vertical="center" textRotation="255"/>
    </xf>
    <xf numFmtId="0" fontId="32" fillId="0" borderId="0" xfId="0" applyFont="1"/>
    <xf numFmtId="0" fontId="15" fillId="0" borderId="0" xfId="0" applyFont="1"/>
    <xf numFmtId="177" fontId="5" fillId="3" borderId="49" xfId="4" applyNumberFormat="1" applyFont="1" applyFill="1" applyBorder="1" applyAlignment="1" applyProtection="1">
      <alignment vertical="center"/>
      <protection locked="0"/>
    </xf>
    <xf numFmtId="0" fontId="0" fillId="0" borderId="30" xfId="0" applyBorder="1" applyProtection="1">
      <protection locked="0"/>
    </xf>
    <xf numFmtId="0" fontId="0" fillId="0" borderId="85" xfId="0" applyBorder="1" applyProtection="1">
      <protection locked="0"/>
    </xf>
    <xf numFmtId="0" fontId="0" fillId="0" borderId="48" xfId="0" applyBorder="1" applyProtection="1">
      <protection locked="0"/>
    </xf>
    <xf numFmtId="0" fontId="28" fillId="0" borderId="0" xfId="0" applyFont="1" applyAlignment="1">
      <alignment vertical="center"/>
    </xf>
    <xf numFmtId="0" fontId="38" fillId="0" borderId="0" xfId="6" applyFont="1" applyAlignment="1">
      <alignment horizontal="centerContinuous" vertical="center"/>
    </xf>
    <xf numFmtId="0" fontId="39" fillId="0" borderId="0" xfId="6" applyFont="1" applyAlignment="1">
      <alignment horizontal="centerContinuous" vertical="center"/>
    </xf>
    <xf numFmtId="0" fontId="40" fillId="0" borderId="0" xfId="7" applyFont="1">
      <alignment vertical="center"/>
    </xf>
    <xf numFmtId="0" fontId="39" fillId="0" borderId="0" xfId="6" applyFont="1" applyAlignment="1">
      <alignment vertical="center"/>
    </xf>
    <xf numFmtId="0" fontId="43" fillId="0" borderId="0" xfId="6" applyFont="1" applyAlignment="1">
      <alignment vertical="center"/>
    </xf>
    <xf numFmtId="0" fontId="44" fillId="0" borderId="0" xfId="6" applyFont="1" applyAlignment="1">
      <alignment vertical="center"/>
    </xf>
    <xf numFmtId="0" fontId="42" fillId="0" borderId="0" xfId="6" applyFont="1" applyAlignment="1">
      <alignment vertical="center"/>
    </xf>
    <xf numFmtId="0" fontId="42" fillId="0" borderId="0" xfId="6" applyFont="1" applyAlignment="1">
      <alignment horizontal="right" vertical="center"/>
    </xf>
    <xf numFmtId="0" fontId="45" fillId="0" borderId="0" xfId="6" applyFont="1" applyAlignment="1">
      <alignment horizontal="center" vertical="center"/>
    </xf>
    <xf numFmtId="0" fontId="46" fillId="0" borderId="0" xfId="7" applyFont="1" applyAlignment="1">
      <alignment horizontal="center" vertical="center"/>
    </xf>
    <xf numFmtId="0" fontId="9" fillId="0" borderId="0" xfId="6" applyFont="1" applyAlignment="1">
      <alignment horizontal="left" vertical="center" wrapText="1"/>
    </xf>
    <xf numFmtId="0" fontId="47" fillId="0" borderId="0" xfId="6" applyFont="1" applyAlignment="1">
      <alignment vertical="center"/>
    </xf>
    <xf numFmtId="0" fontId="47" fillId="0" borderId="0" xfId="6" applyFont="1" applyAlignment="1">
      <alignment vertical="center" wrapText="1"/>
    </xf>
    <xf numFmtId="0" fontId="48" fillId="0" borderId="0" xfId="7" applyFont="1">
      <alignment vertical="center"/>
    </xf>
    <xf numFmtId="0" fontId="42" fillId="0" borderId="0" xfId="6" applyFont="1" applyAlignment="1">
      <alignment horizontal="center" vertical="center"/>
    </xf>
    <xf numFmtId="0" fontId="46" fillId="0" borderId="23" xfId="7" applyFont="1" applyBorder="1" applyAlignment="1">
      <alignment horizontal="center" vertical="center"/>
    </xf>
    <xf numFmtId="0" fontId="45" fillId="3" borderId="23" xfId="6" applyFont="1" applyFill="1" applyBorder="1" applyAlignment="1" applyProtection="1">
      <alignment horizontal="center" vertical="center"/>
      <protection locked="0"/>
    </xf>
    <xf numFmtId="0" fontId="45" fillId="0" borderId="23" xfId="6" applyFont="1" applyBorder="1" applyAlignment="1">
      <alignment horizontal="center" vertical="center"/>
    </xf>
    <xf numFmtId="0" fontId="46" fillId="0" borderId="52" xfId="7" applyFont="1" applyBorder="1" applyAlignment="1">
      <alignment horizontal="center" vertical="center"/>
    </xf>
    <xf numFmtId="0" fontId="45" fillId="0" borderId="52" xfId="6" applyFont="1" applyBorder="1" applyAlignment="1">
      <alignment horizontal="center" vertical="center"/>
    </xf>
    <xf numFmtId="0" fontId="50" fillId="0" borderId="0" xfId="6" applyFont="1"/>
    <xf numFmtId="0" fontId="50" fillId="0" borderId="0" xfId="6" applyFont="1" applyAlignment="1">
      <alignment vertical="center"/>
    </xf>
    <xf numFmtId="0" fontId="51" fillId="0" borderId="0" xfId="7" applyFont="1" applyAlignment="1">
      <alignment vertical="top"/>
    </xf>
    <xf numFmtId="0" fontId="50" fillId="0" borderId="0" xfId="6" applyFont="1" applyAlignment="1">
      <alignment horizontal="left"/>
    </xf>
    <xf numFmtId="0" fontId="50" fillId="0" borderId="0" xfId="6" applyFont="1" applyAlignment="1">
      <alignment horizontal="left" vertical="center"/>
    </xf>
    <xf numFmtId="0" fontId="50" fillId="0" borderId="0" xfId="6" applyFont="1" applyAlignment="1">
      <alignment horizontal="left" vertical="top"/>
    </xf>
    <xf numFmtId="0" fontId="28" fillId="3" borderId="12" xfId="0" applyFont="1" applyFill="1" applyBorder="1" applyAlignment="1">
      <alignment vertical="center" textRotation="255"/>
    </xf>
    <xf numFmtId="179" fontId="0" fillId="0" borderId="103" xfId="0" applyNumberFormat="1" applyBorder="1" applyAlignment="1">
      <alignment vertical="center"/>
    </xf>
    <xf numFmtId="179" fontId="0" fillId="0" borderId="0" xfId="0" applyNumberFormat="1" applyAlignment="1">
      <alignment vertical="center"/>
    </xf>
    <xf numFmtId="0" fontId="0" fillId="0" borderId="0" xfId="0" applyAlignment="1">
      <alignment horizontal="right"/>
    </xf>
    <xf numFmtId="0" fontId="0" fillId="0" borderId="0" xfId="0" applyAlignment="1">
      <alignment vertical="center" wrapText="1"/>
    </xf>
    <xf numFmtId="0" fontId="26" fillId="4" borderId="23" xfId="0" applyFont="1" applyFill="1" applyBorder="1" applyAlignment="1">
      <alignment vertical="top"/>
    </xf>
    <xf numFmtId="0" fontId="30" fillId="10" borderId="0" xfId="0" applyFont="1" applyFill="1" applyAlignment="1">
      <alignment vertical="center"/>
    </xf>
    <xf numFmtId="0" fontId="5" fillId="10" borderId="0" xfId="0" applyFont="1" applyFill="1" applyAlignment="1">
      <alignment vertical="center"/>
    </xf>
    <xf numFmtId="49" fontId="27" fillId="5" borderId="23" xfId="0" applyNumberFormat="1" applyFont="1" applyFill="1" applyBorder="1" applyAlignment="1">
      <alignment vertical="top"/>
    </xf>
    <xf numFmtId="0" fontId="5" fillId="11" borderId="39" xfId="4" applyNumberFormat="1" applyFont="1" applyFill="1" applyBorder="1" applyAlignment="1" applyProtection="1">
      <alignment horizontal="right" vertical="center"/>
    </xf>
    <xf numFmtId="38" fontId="5" fillId="11" borderId="57" xfId="4" applyFont="1" applyFill="1" applyBorder="1" applyAlignment="1" applyProtection="1">
      <alignment horizontal="right" vertical="center"/>
    </xf>
    <xf numFmtId="38" fontId="5" fillId="0" borderId="48" xfId="4" applyFont="1" applyBorder="1" applyAlignment="1" applyProtection="1">
      <alignment horizontal="right" vertical="center"/>
    </xf>
    <xf numFmtId="0" fontId="5" fillId="11" borderId="57" xfId="4" applyNumberFormat="1" applyFont="1" applyFill="1" applyBorder="1" applyAlignment="1" applyProtection="1">
      <alignment horizontal="right" vertical="center"/>
    </xf>
    <xf numFmtId="0" fontId="5" fillId="11" borderId="48" xfId="4" applyNumberFormat="1" applyFont="1" applyFill="1" applyBorder="1" applyAlignment="1" applyProtection="1">
      <alignment horizontal="right" vertical="center"/>
    </xf>
    <xf numFmtId="0" fontId="5" fillId="0" borderId="107" xfId="0" applyFont="1" applyBorder="1" applyAlignment="1">
      <alignment vertical="center" shrinkToFit="1"/>
    </xf>
    <xf numFmtId="38" fontId="5" fillId="11" borderId="108" xfId="4" applyFont="1" applyFill="1" applyBorder="1" applyAlignment="1" applyProtection="1">
      <alignment horizontal="right" vertical="center"/>
    </xf>
    <xf numFmtId="38" fontId="5" fillId="11" borderId="109" xfId="4" applyFont="1" applyFill="1" applyBorder="1" applyAlignment="1" applyProtection="1">
      <alignment horizontal="right" vertical="center"/>
    </xf>
    <xf numFmtId="38" fontId="5" fillId="11" borderId="110" xfId="4" applyFont="1" applyFill="1" applyBorder="1" applyAlignment="1" applyProtection="1">
      <alignment horizontal="right" vertical="center"/>
    </xf>
    <xf numFmtId="38" fontId="5" fillId="11" borderId="111" xfId="4" applyFont="1" applyFill="1" applyBorder="1" applyAlignment="1" applyProtection="1">
      <alignment horizontal="right" vertical="center"/>
    </xf>
    <xf numFmtId="38" fontId="5" fillId="11" borderId="112" xfId="4" applyFont="1" applyFill="1" applyBorder="1" applyAlignment="1" applyProtection="1">
      <alignment horizontal="right" vertical="center"/>
    </xf>
    <xf numFmtId="38" fontId="5" fillId="11" borderId="113" xfId="4" applyFont="1" applyFill="1" applyBorder="1" applyAlignment="1" applyProtection="1">
      <alignment horizontal="right" vertical="center"/>
    </xf>
    <xf numFmtId="38" fontId="5" fillId="11" borderId="114" xfId="4" applyFont="1" applyFill="1" applyBorder="1" applyAlignment="1" applyProtection="1">
      <alignment horizontal="right" vertical="center"/>
    </xf>
    <xf numFmtId="38" fontId="5" fillId="11" borderId="115" xfId="4" applyFont="1" applyFill="1" applyBorder="1" applyAlignment="1" applyProtection="1">
      <alignment horizontal="right" vertical="center"/>
    </xf>
    <xf numFmtId="38" fontId="5" fillId="11" borderId="116" xfId="4" applyFont="1" applyFill="1" applyBorder="1" applyAlignment="1" applyProtection="1">
      <alignment horizontal="right" vertical="center"/>
    </xf>
    <xf numFmtId="38" fontId="5" fillId="11" borderId="117" xfId="4" applyFont="1" applyFill="1" applyBorder="1" applyAlignment="1" applyProtection="1">
      <alignment horizontal="right" vertical="center"/>
    </xf>
    <xf numFmtId="38" fontId="5" fillId="11" borderId="118" xfId="4" applyFont="1" applyFill="1" applyBorder="1" applyAlignment="1" applyProtection="1">
      <alignment horizontal="right" vertical="center"/>
    </xf>
    <xf numFmtId="38" fontId="5" fillId="11" borderId="119" xfId="4" applyFont="1" applyFill="1" applyBorder="1" applyAlignment="1" applyProtection="1">
      <alignment horizontal="right" vertical="center"/>
    </xf>
    <xf numFmtId="38" fontId="5" fillId="11" borderId="120" xfId="4" applyFont="1" applyFill="1" applyBorder="1" applyAlignment="1" applyProtection="1">
      <alignment horizontal="right" vertical="center"/>
    </xf>
    <xf numFmtId="38" fontId="5" fillId="11" borderId="121" xfId="4" applyFont="1" applyFill="1" applyBorder="1" applyAlignment="1" applyProtection="1">
      <alignment horizontal="right" vertical="center"/>
    </xf>
    <xf numFmtId="38" fontId="5" fillId="11" borderId="122" xfId="4" applyFont="1" applyFill="1" applyBorder="1" applyAlignment="1" applyProtection="1">
      <alignment horizontal="right" vertical="center"/>
    </xf>
    <xf numFmtId="38" fontId="5" fillId="11" borderId="123" xfId="4" applyFont="1" applyFill="1" applyBorder="1" applyAlignment="1" applyProtection="1">
      <alignment horizontal="right" vertical="center"/>
    </xf>
    <xf numFmtId="38" fontId="5" fillId="11" borderId="124" xfId="4" applyFont="1" applyFill="1" applyBorder="1" applyAlignment="1" applyProtection="1">
      <alignment horizontal="right" vertical="center"/>
    </xf>
    <xf numFmtId="38" fontId="5" fillId="11" borderId="125" xfId="4" applyFont="1" applyFill="1" applyBorder="1" applyAlignment="1" applyProtection="1">
      <alignment horizontal="right" vertical="center"/>
    </xf>
    <xf numFmtId="38" fontId="5" fillId="11" borderId="126" xfId="4" applyFont="1" applyFill="1" applyBorder="1" applyAlignment="1" applyProtection="1">
      <alignment horizontal="right" vertical="center"/>
    </xf>
    <xf numFmtId="38" fontId="5" fillId="11" borderId="127" xfId="4" applyFont="1" applyFill="1" applyBorder="1" applyAlignment="1" applyProtection="1">
      <alignment horizontal="right" vertical="center"/>
    </xf>
    <xf numFmtId="38" fontId="5" fillId="11" borderId="128" xfId="4" applyFont="1" applyFill="1" applyBorder="1" applyAlignment="1" applyProtection="1">
      <alignment horizontal="right" vertical="center"/>
    </xf>
    <xf numFmtId="38" fontId="5" fillId="11" borderId="129" xfId="4" applyFont="1" applyFill="1" applyBorder="1" applyAlignment="1" applyProtection="1">
      <alignment horizontal="right" vertical="center"/>
    </xf>
    <xf numFmtId="38" fontId="5" fillId="11" borderId="130" xfId="4" applyFont="1" applyFill="1" applyBorder="1" applyAlignment="1" applyProtection="1">
      <alignment horizontal="right" vertical="center"/>
    </xf>
    <xf numFmtId="38" fontId="5" fillId="11" borderId="131" xfId="4" applyFont="1" applyFill="1" applyBorder="1" applyAlignment="1" applyProtection="1">
      <alignment horizontal="right" vertical="center"/>
    </xf>
    <xf numFmtId="0" fontId="5" fillId="11" borderId="108" xfId="4" applyNumberFormat="1" applyFont="1" applyFill="1" applyBorder="1" applyAlignment="1" applyProtection="1">
      <alignment horizontal="right" vertical="center"/>
    </xf>
    <xf numFmtId="0" fontId="5" fillId="11" borderId="109" xfId="4" applyNumberFormat="1" applyFont="1" applyFill="1" applyBorder="1" applyAlignment="1" applyProtection="1">
      <alignment horizontal="right" vertical="center"/>
    </xf>
    <xf numFmtId="0" fontId="5" fillId="11" borderId="110" xfId="4" applyNumberFormat="1" applyFont="1" applyFill="1" applyBorder="1" applyAlignment="1" applyProtection="1">
      <alignment horizontal="right" vertical="center"/>
    </xf>
    <xf numFmtId="0" fontId="5" fillId="11" borderId="111" xfId="4" applyNumberFormat="1" applyFont="1" applyFill="1" applyBorder="1" applyAlignment="1" applyProtection="1">
      <alignment horizontal="right" vertical="center"/>
    </xf>
    <xf numFmtId="0" fontId="5" fillId="11" borderId="112" xfId="4" applyNumberFormat="1" applyFont="1" applyFill="1" applyBorder="1" applyAlignment="1" applyProtection="1">
      <alignment horizontal="right" vertical="center"/>
    </xf>
    <xf numFmtId="0" fontId="5" fillId="11" borderId="113" xfId="4" applyNumberFormat="1" applyFont="1" applyFill="1" applyBorder="1" applyAlignment="1" applyProtection="1">
      <alignment horizontal="right" vertical="center"/>
    </xf>
    <xf numFmtId="0" fontId="54" fillId="11" borderId="22" xfId="0" applyFont="1" applyFill="1" applyBorder="1" applyAlignment="1">
      <alignment vertical="center"/>
    </xf>
    <xf numFmtId="0" fontId="54" fillId="11" borderId="23" xfId="0" applyFont="1" applyFill="1" applyBorder="1" applyAlignment="1">
      <alignment vertical="center"/>
    </xf>
    <xf numFmtId="0" fontId="5" fillId="11" borderId="22" xfId="0" applyFont="1" applyFill="1" applyBorder="1" applyAlignment="1">
      <alignment vertical="center"/>
    </xf>
    <xf numFmtId="0" fontId="5" fillId="11" borderId="23" xfId="0" applyFont="1" applyFill="1" applyBorder="1" applyAlignment="1">
      <alignment vertical="center"/>
    </xf>
    <xf numFmtId="177" fontId="0" fillId="3" borderId="18" xfId="0" applyNumberFormat="1" applyFill="1" applyBorder="1" applyAlignment="1" applyProtection="1">
      <alignment horizontal="right" vertical="center" shrinkToFit="1"/>
      <protection locked="0"/>
    </xf>
    <xf numFmtId="177" fontId="0" fillId="3" borderId="49" xfId="0" applyNumberFormat="1" applyFill="1" applyBorder="1" applyAlignment="1" applyProtection="1">
      <alignment horizontal="right" vertical="center" shrinkToFit="1"/>
      <protection locked="0"/>
    </xf>
    <xf numFmtId="0" fontId="5" fillId="3" borderId="19" xfId="0" applyFont="1" applyFill="1" applyBorder="1" applyAlignment="1" applyProtection="1">
      <alignment horizontal="center" vertical="center"/>
      <protection locked="0"/>
    </xf>
    <xf numFmtId="0" fontId="5" fillId="3" borderId="50"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51" xfId="0" applyFont="1" applyFill="1" applyBorder="1" applyAlignment="1" applyProtection="1">
      <alignment horizontal="center" vertical="center"/>
      <protection locked="0"/>
    </xf>
    <xf numFmtId="0" fontId="0" fillId="12" borderId="132" xfId="0" applyFill="1" applyBorder="1" applyAlignment="1" applyProtection="1">
      <alignment horizontal="center" vertical="center"/>
      <protection locked="0"/>
    </xf>
    <xf numFmtId="0" fontId="0" fillId="12" borderId="133" xfId="0" applyFill="1" applyBorder="1" applyAlignment="1" applyProtection="1">
      <alignment horizontal="center" vertical="center"/>
      <protection locked="0"/>
    </xf>
    <xf numFmtId="0" fontId="0" fillId="12" borderId="134" xfId="0" applyFill="1" applyBorder="1" applyAlignment="1" applyProtection="1">
      <alignment horizontal="center" vertical="center"/>
      <protection locked="0"/>
    </xf>
    <xf numFmtId="38" fontId="5" fillId="0" borderId="132" xfId="4" applyFont="1" applyFill="1" applyBorder="1" applyAlignment="1" applyProtection="1">
      <alignment horizontal="center" vertical="center"/>
    </xf>
    <xf numFmtId="0" fontId="0" fillId="0" borderId="133" xfId="0" applyBorder="1"/>
    <xf numFmtId="0" fontId="0" fillId="0" borderId="134" xfId="0" applyBorder="1"/>
    <xf numFmtId="177" fontId="0" fillId="3" borderId="17" xfId="0" applyNumberFormat="1" applyFill="1" applyBorder="1" applyAlignment="1" applyProtection="1">
      <alignment horizontal="right" vertical="center" shrinkToFit="1"/>
      <protection locked="0"/>
    </xf>
    <xf numFmtId="177" fontId="0" fillId="3" borderId="51" xfId="0" applyNumberFormat="1" applyFill="1" applyBorder="1" applyAlignment="1" applyProtection="1">
      <alignment horizontal="right" vertical="center" shrinkToFit="1"/>
      <protection locked="0"/>
    </xf>
    <xf numFmtId="0" fontId="14" fillId="0" borderId="30" xfId="0" applyFont="1" applyBorder="1" applyAlignment="1">
      <alignment vertical="center" textRotation="255" wrapText="1"/>
    </xf>
    <xf numFmtId="0" fontId="14" fillId="0" borderId="48" xfId="0" applyFont="1" applyBorder="1" applyAlignment="1">
      <alignment vertical="center" textRotation="255" wrapText="1"/>
    </xf>
    <xf numFmtId="0" fontId="14" fillId="0" borderId="1" xfId="0" applyFont="1" applyBorder="1" applyAlignment="1">
      <alignment vertical="center" textRotation="255" wrapText="1"/>
    </xf>
    <xf numFmtId="0" fontId="0" fillId="0" borderId="27" xfId="0" applyBorder="1" applyAlignment="1">
      <alignment vertical="center" textRotation="255" wrapText="1"/>
    </xf>
    <xf numFmtId="0" fontId="14" fillId="0" borderId="31" xfId="0" applyFont="1" applyBorder="1" applyAlignment="1">
      <alignment vertical="center" textRotation="255" wrapText="1"/>
    </xf>
    <xf numFmtId="0" fontId="0" fillId="0" borderId="26" xfId="0" applyBorder="1" applyAlignment="1">
      <alignment vertical="center" textRotation="255" wrapText="1"/>
    </xf>
    <xf numFmtId="0" fontId="5" fillId="3" borderId="18"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protection locked="0"/>
    </xf>
    <xf numFmtId="0" fontId="5" fillId="0" borderId="18" xfId="0" applyFont="1" applyBorder="1" applyAlignment="1">
      <alignment horizontal="center" vertical="center"/>
    </xf>
    <xf numFmtId="0" fontId="0" fillId="0" borderId="25" xfId="0" applyBorder="1" applyAlignment="1">
      <alignment horizontal="center" vertical="center"/>
    </xf>
    <xf numFmtId="0" fontId="0" fillId="0" borderId="49" xfId="0" applyBorder="1" applyAlignment="1">
      <alignment horizontal="center" vertical="center"/>
    </xf>
    <xf numFmtId="0" fontId="5" fillId="0" borderId="22" xfId="0" applyFont="1" applyBorder="1" applyAlignment="1">
      <alignment horizontal="distributed" vertical="center"/>
    </xf>
    <xf numFmtId="0" fontId="5" fillId="0" borderId="52" xfId="0" applyFont="1" applyBorder="1" applyAlignment="1">
      <alignment horizontal="distributed" vertical="center"/>
    </xf>
    <xf numFmtId="0" fontId="14" fillId="0" borderId="22" xfId="0" applyFont="1" applyBorder="1" applyAlignment="1">
      <alignment horizontal="center" vertical="center"/>
    </xf>
    <xf numFmtId="0" fontId="14" fillId="0" borderId="52" xfId="0" applyFont="1" applyBorder="1" applyAlignment="1">
      <alignment horizontal="center" vertical="center"/>
    </xf>
    <xf numFmtId="0" fontId="14" fillId="0" borderId="140" xfId="0" applyFont="1" applyBorder="1" applyAlignment="1">
      <alignment vertical="center" wrapText="1"/>
    </xf>
    <xf numFmtId="0" fontId="0" fillId="0" borderId="141" xfId="0" applyBorder="1"/>
    <xf numFmtId="0" fontId="0" fillId="0" borderId="142" xfId="0" applyBorder="1"/>
    <xf numFmtId="0" fontId="0" fillId="0" borderId="143" xfId="0" applyBorder="1"/>
    <xf numFmtId="0" fontId="0" fillId="0" borderId="144" xfId="0" applyBorder="1"/>
    <xf numFmtId="0" fontId="0" fillId="0" borderId="145" xfId="0" applyBorder="1"/>
    <xf numFmtId="0" fontId="5" fillId="0" borderId="17" xfId="0" applyFont="1"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5" fillId="0" borderId="132" xfId="0" applyFont="1" applyBorder="1" applyAlignment="1">
      <alignment horizontal="center" vertical="center"/>
    </xf>
    <xf numFmtId="0" fontId="0" fillId="0" borderId="133" xfId="0" applyBorder="1" applyAlignment="1">
      <alignment horizontal="center" vertical="center"/>
    </xf>
    <xf numFmtId="0" fontId="0" fillId="0" borderId="134" xfId="0" applyBorder="1" applyAlignment="1">
      <alignment horizontal="center" vertical="center"/>
    </xf>
    <xf numFmtId="0" fontId="5" fillId="3" borderId="78" xfId="0" applyFon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5" fillId="3" borderId="89" xfId="0" applyFont="1"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5" fillId="3" borderId="88" xfId="0" applyFont="1"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5" fillId="12" borderId="132" xfId="0" applyFont="1" applyFill="1" applyBorder="1" applyAlignment="1" applyProtection="1">
      <alignment horizontal="center" vertical="center"/>
      <protection locked="0"/>
    </xf>
    <xf numFmtId="0" fontId="5" fillId="12" borderId="134" xfId="0" applyFont="1" applyFill="1" applyBorder="1" applyAlignment="1" applyProtection="1">
      <alignment horizontal="center" vertical="center"/>
      <protection locked="0"/>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177" fontId="0" fillId="3" borderId="138" xfId="0" applyNumberFormat="1" applyFill="1" applyBorder="1" applyAlignment="1" applyProtection="1">
      <alignment horizontal="right" vertical="center" shrinkToFit="1"/>
      <protection locked="0"/>
    </xf>
    <xf numFmtId="177" fontId="0" fillId="3" borderId="139" xfId="0" applyNumberFormat="1" applyFill="1" applyBorder="1" applyAlignment="1" applyProtection="1">
      <alignment horizontal="right" vertical="center" shrinkToFit="1"/>
      <protection locked="0"/>
    </xf>
    <xf numFmtId="177" fontId="0" fillId="3" borderId="149" xfId="0" applyNumberFormat="1" applyFill="1" applyBorder="1" applyAlignment="1" applyProtection="1">
      <alignment horizontal="right" vertical="center" shrinkToFit="1"/>
      <protection locked="0"/>
    </xf>
    <xf numFmtId="0" fontId="5" fillId="0" borderId="43" xfId="0" applyFont="1" applyBorder="1" applyAlignment="1">
      <alignment horizontal="distributed" vertical="center"/>
    </xf>
    <xf numFmtId="0" fontId="0" fillId="0" borderId="29" xfId="0" applyBorder="1" applyAlignment="1">
      <alignment horizontal="distributed"/>
    </xf>
    <xf numFmtId="0" fontId="0" fillId="0" borderId="150" xfId="0" applyBorder="1" applyAlignment="1">
      <alignment horizontal="distributed"/>
    </xf>
    <xf numFmtId="0" fontId="0" fillId="0" borderId="23" xfId="0" applyBorder="1" applyAlignment="1">
      <alignment horizontal="distributed"/>
    </xf>
    <xf numFmtId="0" fontId="0" fillId="0" borderId="52" xfId="0" applyBorder="1" applyAlignment="1">
      <alignment horizontal="distributed"/>
    </xf>
    <xf numFmtId="0" fontId="5" fillId="0" borderId="151" xfId="0" applyFont="1" applyBorder="1" applyAlignment="1">
      <alignment horizontal="distributed" vertical="center"/>
    </xf>
    <xf numFmtId="0" fontId="0" fillId="0" borderId="152" xfId="0" applyBorder="1" applyAlignment="1">
      <alignment horizontal="distributed" vertical="center"/>
    </xf>
    <xf numFmtId="0" fontId="0" fillId="0" borderId="153" xfId="0" applyBorder="1" applyAlignment="1">
      <alignment horizontal="distributed" vertical="center"/>
    </xf>
    <xf numFmtId="178" fontId="22" fillId="3" borderId="22" xfId="4" applyNumberFormat="1"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178" fontId="22" fillId="3" borderId="151" xfId="4" applyNumberFormat="1" applyFont="1" applyFill="1" applyBorder="1" applyAlignment="1" applyProtection="1">
      <alignment horizontal="center" vertical="center"/>
      <protection locked="0"/>
    </xf>
    <xf numFmtId="0" fontId="0" fillId="0" borderId="152" xfId="0" applyBorder="1" applyAlignment="1" applyProtection="1">
      <alignment horizontal="center" vertical="center"/>
      <protection locked="0"/>
    </xf>
    <xf numFmtId="0" fontId="0" fillId="0" borderId="153" xfId="0" applyBorder="1" applyAlignment="1" applyProtection="1">
      <alignment horizontal="center" vertical="center"/>
      <protection locked="0"/>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0" fillId="2" borderId="23" xfId="0" applyFill="1" applyBorder="1" applyAlignment="1">
      <alignment horizontal="center" vertical="center"/>
    </xf>
    <xf numFmtId="0" fontId="0" fillId="2" borderId="52" xfId="0" applyFill="1" applyBorder="1" applyAlignment="1">
      <alignment horizontal="center" vertical="center"/>
    </xf>
    <xf numFmtId="0" fontId="5" fillId="2" borderId="52" xfId="0" applyFont="1" applyFill="1" applyBorder="1" applyAlignment="1">
      <alignment horizontal="center" vertical="center"/>
    </xf>
    <xf numFmtId="0" fontId="5" fillId="0" borderId="22" xfId="0" applyFont="1"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11" fillId="0" borderId="48" xfId="0" applyFont="1" applyBorder="1" applyAlignment="1">
      <alignment vertical="center" textRotation="255" wrapText="1"/>
    </xf>
    <xf numFmtId="0" fontId="14" fillId="0" borderId="86" xfId="0" applyFont="1" applyBorder="1" applyAlignment="1">
      <alignment vertical="center" textRotation="255" wrapText="1"/>
    </xf>
    <xf numFmtId="0" fontId="0" fillId="0" borderId="52" xfId="0" applyBorder="1" applyAlignment="1">
      <alignment vertical="center" textRotation="255" wrapText="1"/>
    </xf>
    <xf numFmtId="0" fontId="5" fillId="3" borderId="22" xfId="0" applyFont="1"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176" fontId="29" fillId="3" borderId="23" xfId="0" applyNumberFormat="1" applyFont="1" applyFill="1" applyBorder="1" applyAlignment="1" applyProtection="1">
      <alignment horizontal="center" vertical="center"/>
      <protection locked="0"/>
    </xf>
    <xf numFmtId="176" fontId="28" fillId="3" borderId="23"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0" fillId="0" borderId="23" xfId="0" applyBorder="1" applyAlignment="1">
      <alignment horizontal="center" vertical="center"/>
    </xf>
    <xf numFmtId="0" fontId="0" fillId="0" borderId="52" xfId="0" applyBorder="1" applyAlignment="1">
      <alignment horizontal="center" vertical="center"/>
    </xf>
    <xf numFmtId="0" fontId="11" fillId="0" borderId="52" xfId="0" applyFont="1" applyBorder="1" applyAlignment="1">
      <alignment horizontal="center" vertical="center"/>
    </xf>
    <xf numFmtId="0" fontId="5" fillId="0" borderId="135" xfId="0" applyFont="1" applyBorder="1" applyAlignment="1">
      <alignment horizontal="center" vertical="center"/>
    </xf>
    <xf numFmtId="0" fontId="5" fillId="0" borderId="136" xfId="0" applyFont="1" applyBorder="1" applyAlignment="1">
      <alignment horizontal="center" vertical="center"/>
    </xf>
    <xf numFmtId="0" fontId="5" fillId="0" borderId="137" xfId="0" applyFont="1" applyBorder="1" applyAlignment="1">
      <alignment horizontal="center" vertical="center"/>
    </xf>
    <xf numFmtId="0" fontId="0" fillId="0" borderId="11"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36" xfId="0" applyBorder="1" applyAlignment="1">
      <alignment horizontal="center" vertical="center"/>
    </xf>
    <xf numFmtId="0" fontId="0" fillId="0" borderId="137" xfId="0" applyBorder="1" applyAlignment="1">
      <alignment horizontal="center" vertical="center"/>
    </xf>
    <xf numFmtId="0" fontId="35" fillId="8" borderId="22" xfId="0" applyFont="1" applyFill="1" applyBorder="1" applyAlignment="1">
      <alignment horizontal="center"/>
    </xf>
    <xf numFmtId="0" fontId="35" fillId="8" borderId="23" xfId="0" applyFont="1" applyFill="1" applyBorder="1" applyAlignment="1">
      <alignment horizontal="center"/>
    </xf>
    <xf numFmtId="0" fontId="35" fillId="8" borderId="52" xfId="0" applyFont="1" applyFill="1" applyBorder="1" applyAlignment="1">
      <alignment horizontal="center"/>
    </xf>
    <xf numFmtId="0" fontId="5" fillId="0" borderId="1" xfId="0" applyFont="1" applyBorder="1" applyAlignment="1">
      <alignment vertical="center" wrapText="1"/>
    </xf>
    <xf numFmtId="0" fontId="0" fillId="0" borderId="0" xfId="0" applyAlignment="1">
      <alignment vertical="center"/>
    </xf>
    <xf numFmtId="0" fontId="0" fillId="0" borderId="68" xfId="0" applyBorder="1" applyAlignment="1">
      <alignment vertical="center"/>
    </xf>
    <xf numFmtId="0" fontId="0" fillId="0" borderId="31" xfId="0" applyBorder="1" applyAlignment="1">
      <alignment vertical="center"/>
    </xf>
    <xf numFmtId="0" fontId="0" fillId="0" borderId="21" xfId="0" applyBorder="1" applyAlignment="1">
      <alignment vertical="center"/>
    </xf>
    <xf numFmtId="0" fontId="0" fillId="0" borderId="26" xfId="0" applyBorder="1" applyAlignment="1">
      <alignment vertical="center"/>
    </xf>
    <xf numFmtId="0" fontId="0" fillId="12" borderId="135" xfId="0" applyFill="1" applyBorder="1" applyAlignment="1" applyProtection="1">
      <alignment horizontal="center" vertical="center"/>
      <protection locked="0"/>
    </xf>
    <xf numFmtId="0" fontId="0" fillId="12" borderId="136" xfId="0" applyFill="1" applyBorder="1" applyAlignment="1" applyProtection="1">
      <alignment horizontal="center" vertical="center"/>
      <protection locked="0"/>
    </xf>
    <xf numFmtId="0" fontId="0" fillId="12" borderId="137" xfId="0" applyFill="1" applyBorder="1" applyAlignment="1" applyProtection="1">
      <alignment horizontal="center" vertical="center"/>
      <protection locked="0"/>
    </xf>
    <xf numFmtId="0" fontId="5" fillId="12" borderId="135" xfId="0" applyFont="1" applyFill="1" applyBorder="1" applyAlignment="1" applyProtection="1">
      <alignment horizontal="center" vertical="center"/>
      <protection locked="0"/>
    </xf>
    <xf numFmtId="38" fontId="5" fillId="0" borderId="135" xfId="4" applyFont="1" applyFill="1" applyBorder="1" applyAlignment="1" applyProtection="1">
      <alignment horizontal="center" vertical="center"/>
    </xf>
    <xf numFmtId="0" fontId="0" fillId="0" borderId="136" xfId="0" applyBorder="1"/>
    <xf numFmtId="0" fontId="0" fillId="0" borderId="137" xfId="0" applyBorder="1"/>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2" xfId="0" applyFont="1" applyBorder="1" applyAlignment="1">
      <alignment horizontal="center" vertical="center"/>
    </xf>
    <xf numFmtId="0" fontId="5" fillId="0" borderId="19" xfId="0" applyFont="1" applyBorder="1" applyAlignment="1">
      <alignment horizontal="center" vertical="center"/>
    </xf>
    <xf numFmtId="0" fontId="0" fillId="0" borderId="20" xfId="0" applyBorder="1" applyAlignment="1">
      <alignment horizontal="center" vertical="center"/>
    </xf>
    <xf numFmtId="0" fontId="0" fillId="0" borderId="50" xfId="0" applyBorder="1" applyAlignment="1">
      <alignment horizontal="center"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5" fillId="0" borderId="85" xfId="0" applyFont="1" applyBorder="1" applyAlignment="1">
      <alignment horizontal="center" vertical="distributed" textRotation="255" wrapText="1"/>
    </xf>
    <xf numFmtId="0" fontId="5" fillId="0" borderId="18" xfId="0" applyFont="1" applyBorder="1" applyAlignment="1">
      <alignment horizontal="distributed" vertical="center"/>
    </xf>
    <xf numFmtId="0" fontId="0" fillId="0" borderId="25" xfId="0" applyBorder="1" applyAlignment="1">
      <alignment horizontal="distributed" vertical="center"/>
    </xf>
    <xf numFmtId="0" fontId="0" fillId="0" borderId="49" xfId="0" applyBorder="1" applyAlignment="1">
      <alignment horizontal="distributed" vertical="center"/>
    </xf>
    <xf numFmtId="177" fontId="0" fillId="3" borderId="25" xfId="0" applyNumberFormat="1" applyFill="1" applyBorder="1" applyAlignment="1" applyProtection="1">
      <alignment horizontal="right" vertical="center" shrinkToFit="1"/>
      <protection locked="0"/>
    </xf>
    <xf numFmtId="177" fontId="0" fillId="3" borderId="24" xfId="0" applyNumberFormat="1" applyFill="1" applyBorder="1" applyAlignment="1" applyProtection="1">
      <alignment horizontal="right" vertical="center" shrinkToFit="1"/>
      <protection locked="0"/>
    </xf>
    <xf numFmtId="0" fontId="5" fillId="0" borderId="85"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17" xfId="0" applyFont="1" applyBorder="1" applyAlignment="1">
      <alignment horizontal="distributed" vertical="center"/>
    </xf>
    <xf numFmtId="0" fontId="0" fillId="0" borderId="24" xfId="0" applyBorder="1" applyAlignment="1">
      <alignment horizontal="distributed"/>
    </xf>
    <xf numFmtId="0" fontId="0" fillId="0" borderId="51" xfId="0" applyBorder="1" applyAlignment="1">
      <alignment horizontal="distributed"/>
    </xf>
    <xf numFmtId="0" fontId="5" fillId="0" borderId="30" xfId="0" applyFont="1" applyBorder="1" applyAlignment="1">
      <alignment horizontal="center" vertical="center" textRotation="255" shrinkToFit="1"/>
    </xf>
    <xf numFmtId="0" fontId="5" fillId="0" borderId="85" xfId="0" applyFont="1" applyBorder="1" applyAlignment="1">
      <alignment horizontal="center" vertical="center" textRotation="255" shrinkToFit="1"/>
    </xf>
    <xf numFmtId="0" fontId="5" fillId="0" borderId="48" xfId="0" applyFont="1" applyBorder="1" applyAlignment="1">
      <alignment horizontal="center" vertical="center" textRotation="255" shrinkToFit="1"/>
    </xf>
    <xf numFmtId="0" fontId="5" fillId="0" borderId="17" xfId="0" applyFont="1" applyBorder="1" applyAlignment="1">
      <alignment horizontal="center" vertical="center" textRotation="255" shrinkToFit="1"/>
    </xf>
    <xf numFmtId="0" fontId="5" fillId="0" borderId="18" xfId="0" applyFont="1" applyBorder="1" applyAlignment="1">
      <alignment horizontal="center" vertical="center" textRotation="255" shrinkToFit="1"/>
    </xf>
    <xf numFmtId="0" fontId="5" fillId="0" borderId="19"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5" fillId="0" borderId="40"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5" fillId="0" borderId="23" xfId="0" applyFont="1" applyBorder="1" applyAlignment="1">
      <alignment vertical="center"/>
    </xf>
    <xf numFmtId="0" fontId="0" fillId="0" borderId="31" xfId="0" applyBorder="1" applyAlignment="1">
      <alignment horizontal="center" vertical="center" textRotation="255" shrinkToFit="1"/>
    </xf>
    <xf numFmtId="0" fontId="0" fillId="3" borderId="79" xfId="0" applyFill="1" applyBorder="1" applyAlignment="1" applyProtection="1">
      <alignment horizontal="center" vertical="center"/>
      <protection locked="0"/>
    </xf>
    <xf numFmtId="0" fontId="5" fillId="0" borderId="102" xfId="0" applyFont="1" applyBorder="1" applyAlignment="1">
      <alignment vertical="top" textRotation="255"/>
    </xf>
    <xf numFmtId="0" fontId="0" fillId="0" borderId="29" xfId="0" applyBorder="1" applyAlignment="1">
      <alignment vertical="top" textRotation="255"/>
    </xf>
    <xf numFmtId="0" fontId="5" fillId="0" borderId="27" xfId="0" applyFont="1" applyBorder="1" applyAlignment="1">
      <alignment vertical="top" textRotation="255"/>
    </xf>
    <xf numFmtId="0" fontId="0" fillId="0" borderId="26" xfId="0" applyBorder="1"/>
    <xf numFmtId="0" fontId="5" fillId="0" borderId="1" xfId="0" applyFont="1" applyBorder="1" applyAlignment="1">
      <alignment vertical="top" textRotation="255"/>
    </xf>
    <xf numFmtId="0" fontId="0" fillId="0" borderId="40" xfId="0" applyBorder="1" applyAlignment="1">
      <alignment vertical="top" textRotation="255"/>
    </xf>
    <xf numFmtId="0" fontId="0" fillId="0" borderId="101" xfId="0" applyBorder="1" applyAlignment="1">
      <alignment vertical="top" textRotation="255"/>
    </xf>
    <xf numFmtId="179" fontId="5" fillId="3" borderId="18" xfId="1" applyNumberFormat="1" applyFont="1" applyFill="1" applyBorder="1" applyAlignment="1" applyProtection="1">
      <alignment horizontal="right" vertical="center"/>
      <protection locked="0"/>
    </xf>
    <xf numFmtId="179" fontId="0" fillId="3" borderId="25" xfId="0" applyNumberFormat="1" applyFill="1" applyBorder="1" applyAlignment="1" applyProtection="1">
      <alignment horizontal="right" vertical="center"/>
      <protection locked="0"/>
    </xf>
    <xf numFmtId="0" fontId="0" fillId="0" borderId="23" xfId="0" applyBorder="1" applyAlignment="1">
      <alignment horizontal="distributed" vertical="center"/>
    </xf>
    <xf numFmtId="0" fontId="5" fillId="2" borderId="22" xfId="0" applyFont="1" applyFill="1" applyBorder="1" applyAlignment="1">
      <alignment horizontal="distributed" vertical="center"/>
    </xf>
    <xf numFmtId="0" fontId="0" fillId="2" borderId="23" xfId="0" applyFill="1" applyBorder="1" applyAlignment="1">
      <alignment horizontal="distributed" vertical="center"/>
    </xf>
    <xf numFmtId="0" fontId="5" fillId="0" borderId="11" xfId="0" applyFont="1" applyBorder="1" applyAlignment="1">
      <alignment vertical="top" textRotation="255"/>
    </xf>
    <xf numFmtId="0" fontId="0" fillId="0" borderId="0" xfId="0" applyAlignment="1">
      <alignment vertical="top" textRotation="255"/>
    </xf>
    <xf numFmtId="0" fontId="0" fillId="3" borderId="81" xfId="0" applyFill="1" applyBorder="1" applyAlignment="1" applyProtection="1">
      <alignment horizontal="center" vertical="center"/>
      <protection locked="0"/>
    </xf>
    <xf numFmtId="0" fontId="5" fillId="0" borderId="17" xfId="0" applyFont="1" applyBorder="1" applyAlignment="1">
      <alignment horizontal="center" vertical="center" shrinkToFit="1"/>
    </xf>
    <xf numFmtId="0" fontId="0" fillId="0" borderId="24" xfId="0" applyBorder="1" applyAlignment="1">
      <alignment horizontal="center" vertical="center" shrinkToFit="1"/>
    </xf>
    <xf numFmtId="0" fontId="0" fillId="0" borderId="51" xfId="0" applyBorder="1" applyAlignment="1">
      <alignment horizontal="center" vertical="center" shrinkToFit="1"/>
    </xf>
    <xf numFmtId="179" fontId="5" fillId="3" borderId="19" xfId="1" applyNumberFormat="1" applyFont="1" applyFill="1" applyBorder="1" applyAlignment="1" applyProtection="1">
      <alignment horizontal="right" vertical="center"/>
      <protection locked="0"/>
    </xf>
    <xf numFmtId="179" fontId="0" fillId="3" borderId="20" xfId="0" applyNumberFormat="1" applyFill="1" applyBorder="1" applyAlignment="1" applyProtection="1">
      <alignment horizontal="right" vertical="center"/>
      <protection locked="0"/>
    </xf>
    <xf numFmtId="0" fontId="5" fillId="0" borderId="43" xfId="0" applyFont="1" applyBorder="1" applyAlignment="1">
      <alignment vertical="top" textRotation="255"/>
    </xf>
    <xf numFmtId="179" fontId="5" fillId="3" borderId="17" xfId="1" applyNumberFormat="1" applyFont="1" applyFill="1" applyBorder="1" applyAlignment="1" applyProtection="1">
      <alignment horizontal="right" vertical="center"/>
      <protection locked="0"/>
    </xf>
    <xf numFmtId="179" fontId="0" fillId="3" borderId="24" xfId="0" applyNumberFormat="1" applyFill="1" applyBorder="1" applyAlignment="1" applyProtection="1">
      <alignment horizontal="right" vertical="center"/>
      <protection locked="0"/>
    </xf>
    <xf numFmtId="0" fontId="0" fillId="3" borderId="87" xfId="0" applyFill="1" applyBorder="1" applyAlignment="1" applyProtection="1">
      <alignment horizontal="center" vertical="center"/>
      <protection locked="0"/>
    </xf>
    <xf numFmtId="0" fontId="0" fillId="0" borderId="68" xfId="0" applyBorder="1" applyAlignment="1">
      <alignment vertical="top" textRotation="255"/>
    </xf>
    <xf numFmtId="0" fontId="5" fillId="0" borderId="24" xfId="0" applyFont="1" applyBorder="1" applyAlignment="1">
      <alignment horizontal="center" vertical="center"/>
    </xf>
    <xf numFmtId="0" fontId="5" fillId="0" borderId="29" xfId="0" applyFont="1" applyBorder="1" applyAlignment="1">
      <alignment vertical="top" textRotation="255"/>
    </xf>
    <xf numFmtId="0" fontId="5" fillId="3" borderId="81" xfId="0" applyFont="1" applyFill="1" applyBorder="1" applyAlignment="1" applyProtection="1">
      <alignment horizontal="center" vertical="center"/>
      <protection locked="0"/>
    </xf>
    <xf numFmtId="0" fontId="5" fillId="3" borderId="87" xfId="0" applyFont="1" applyFill="1" applyBorder="1" applyAlignment="1" applyProtection="1">
      <alignment horizontal="center" vertical="center"/>
      <protection locked="0"/>
    </xf>
    <xf numFmtId="0" fontId="5" fillId="3" borderId="79" xfId="0" applyFont="1" applyFill="1" applyBorder="1" applyAlignment="1" applyProtection="1">
      <alignment horizontal="center" vertical="center"/>
      <protection locked="0"/>
    </xf>
    <xf numFmtId="0" fontId="5" fillId="0" borderId="18" xfId="0" applyFont="1" applyBorder="1" applyAlignment="1">
      <alignment horizontal="center" vertical="center" shrinkToFit="1"/>
    </xf>
    <xf numFmtId="0" fontId="0" fillId="0" borderId="25" xfId="0" applyBorder="1" applyAlignment="1">
      <alignment horizontal="center" vertical="center" shrinkToFit="1"/>
    </xf>
    <xf numFmtId="0" fontId="0" fillId="0" borderId="49" xfId="0" applyBorder="1" applyAlignment="1">
      <alignment horizontal="center" vertical="center" shrinkToFit="1"/>
    </xf>
    <xf numFmtId="0" fontId="5" fillId="0" borderId="19" xfId="0" applyFont="1"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150" xfId="0" applyBorder="1" applyAlignment="1">
      <alignment vertical="top" textRotation="255"/>
    </xf>
    <xf numFmtId="0" fontId="36" fillId="8" borderId="22" xfId="0" applyFont="1" applyFill="1" applyBorder="1" applyAlignment="1">
      <alignment horizontal="center"/>
    </xf>
    <xf numFmtId="0" fontId="36" fillId="8" borderId="23" xfId="0" applyFont="1" applyFill="1" applyBorder="1" applyAlignment="1">
      <alignment horizontal="center"/>
    </xf>
    <xf numFmtId="0" fontId="36" fillId="8" borderId="52" xfId="0" applyFont="1" applyFill="1" applyBorder="1" applyAlignment="1">
      <alignment horizontal="center"/>
    </xf>
    <xf numFmtId="0" fontId="5" fillId="3" borderId="12" xfId="0" applyFont="1" applyFill="1" applyBorder="1" applyAlignment="1" applyProtection="1">
      <alignment horizontal="center" vertical="center"/>
      <protection locked="0"/>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52" xfId="0" applyFont="1" applyBorder="1" applyAlignment="1">
      <alignment horizontal="center" vertical="center" shrinkToFit="1"/>
    </xf>
    <xf numFmtId="0" fontId="36" fillId="8" borderId="1" xfId="0" applyFont="1" applyFill="1" applyBorder="1" applyAlignment="1">
      <alignment horizontal="center"/>
    </xf>
    <xf numFmtId="0" fontId="36" fillId="8" borderId="11" xfId="0" applyFont="1" applyFill="1" applyBorder="1" applyAlignment="1">
      <alignment horizontal="center"/>
    </xf>
    <xf numFmtId="0" fontId="36" fillId="8" borderId="27" xfId="0" applyFont="1" applyFill="1" applyBorder="1" applyAlignment="1">
      <alignment horizontal="center"/>
    </xf>
    <xf numFmtId="0" fontId="36" fillId="8" borderId="40" xfId="0" applyFont="1" applyFill="1" applyBorder="1" applyAlignment="1">
      <alignment horizontal="center"/>
    </xf>
    <xf numFmtId="0" fontId="36" fillId="8" borderId="0" xfId="0" applyFont="1" applyFill="1" applyAlignment="1">
      <alignment horizontal="center"/>
    </xf>
    <xf numFmtId="0" fontId="0" fillId="0" borderId="0" xfId="0" applyAlignment="1">
      <alignment vertical="center" wrapText="1"/>
    </xf>
    <xf numFmtId="0" fontId="5" fillId="3" borderId="23" xfId="0" applyFont="1" applyFill="1" applyBorder="1" applyAlignment="1" applyProtection="1">
      <alignment horizontal="center" vertical="center"/>
      <protection locked="0"/>
    </xf>
    <xf numFmtId="0" fontId="5" fillId="3" borderId="52" xfId="0" applyFont="1" applyFill="1" applyBorder="1" applyAlignment="1" applyProtection="1">
      <alignment horizontal="center" vertical="center"/>
      <protection locked="0"/>
    </xf>
    <xf numFmtId="0" fontId="5" fillId="0" borderId="12" xfId="0" applyFont="1" applyBorder="1" applyAlignment="1">
      <alignment horizontal="center" vertical="center" shrinkToFit="1"/>
    </xf>
    <xf numFmtId="0" fontId="0" fillId="0" borderId="12" xfId="0" applyBorder="1" applyAlignment="1">
      <alignment horizontal="center" vertical="center" shrinkToFit="1"/>
    </xf>
    <xf numFmtId="0" fontId="5" fillId="0" borderId="12" xfId="0" applyFont="1" applyBorder="1" applyAlignment="1">
      <alignment horizontal="center" vertical="center"/>
    </xf>
    <xf numFmtId="177" fontId="5" fillId="3" borderId="17" xfId="4" applyNumberFormat="1" applyFont="1" applyFill="1" applyBorder="1" applyAlignment="1" applyProtection="1">
      <alignment vertical="center"/>
      <protection locked="0"/>
    </xf>
    <xf numFmtId="177" fontId="0" fillId="3" borderId="24" xfId="0" applyNumberFormat="1" applyFill="1" applyBorder="1" applyAlignment="1" applyProtection="1">
      <alignment vertical="center"/>
      <protection locked="0"/>
    </xf>
    <xf numFmtId="177" fontId="0" fillId="3" borderId="87" xfId="0" applyNumberFormat="1" applyFill="1" applyBorder="1" applyAlignment="1" applyProtection="1">
      <alignment vertical="center"/>
      <protection locked="0"/>
    </xf>
    <xf numFmtId="177" fontId="5" fillId="3" borderId="18" xfId="4" applyNumberFormat="1" applyFont="1" applyFill="1" applyBorder="1" applyAlignment="1" applyProtection="1">
      <alignment vertical="center"/>
      <protection locked="0"/>
    </xf>
    <xf numFmtId="177" fontId="0" fillId="3" borderId="25" xfId="0" applyNumberFormat="1" applyFill="1" applyBorder="1" applyAlignment="1" applyProtection="1">
      <alignment vertical="center"/>
      <protection locked="0"/>
    </xf>
    <xf numFmtId="177" fontId="0" fillId="3" borderId="79" xfId="0" applyNumberFormat="1" applyFill="1" applyBorder="1" applyAlignment="1" applyProtection="1">
      <alignment vertical="center"/>
      <protection locked="0"/>
    </xf>
    <xf numFmtId="177" fontId="5" fillId="3" borderId="19" xfId="4" applyNumberFormat="1" applyFont="1" applyFill="1" applyBorder="1" applyAlignment="1" applyProtection="1">
      <alignment vertical="center"/>
      <protection locked="0"/>
    </xf>
    <xf numFmtId="177" fontId="0" fillId="3" borderId="20" xfId="0" applyNumberFormat="1" applyFill="1" applyBorder="1" applyAlignment="1" applyProtection="1">
      <alignment vertical="center"/>
      <protection locked="0"/>
    </xf>
    <xf numFmtId="177" fontId="0" fillId="3" borderId="81" xfId="0" applyNumberFormat="1" applyFill="1" applyBorder="1" applyAlignment="1" applyProtection="1">
      <alignment vertical="center"/>
      <protection locked="0"/>
    </xf>
    <xf numFmtId="38" fontId="5" fillId="0" borderId="22" xfId="4" applyFont="1" applyBorder="1" applyAlignment="1">
      <alignment vertical="center"/>
    </xf>
    <xf numFmtId="0" fontId="0" fillId="0" borderId="154" xfId="0" applyBorder="1" applyAlignment="1">
      <alignment vertical="center"/>
    </xf>
    <xf numFmtId="177" fontId="5" fillId="3" borderId="43" xfId="4" applyNumberFormat="1" applyFont="1" applyFill="1" applyBorder="1" applyAlignment="1" applyProtection="1">
      <alignment vertical="center"/>
      <protection locked="0"/>
    </xf>
    <xf numFmtId="177" fontId="0" fillId="3" borderId="29" xfId="0" applyNumberFormat="1" applyFill="1" applyBorder="1" applyAlignment="1" applyProtection="1">
      <alignment vertical="center"/>
      <protection locked="0"/>
    </xf>
    <xf numFmtId="177" fontId="0" fillId="3" borderId="101" xfId="0" applyNumberFormat="1" applyFill="1" applyBorder="1" applyAlignment="1" applyProtection="1">
      <alignment vertical="center"/>
      <protection locked="0"/>
    </xf>
    <xf numFmtId="177" fontId="5" fillId="2" borderId="22" xfId="4" applyNumberFormat="1" applyFont="1" applyFill="1" applyBorder="1" applyAlignment="1">
      <alignment vertical="center"/>
    </xf>
    <xf numFmtId="177" fontId="0" fillId="2" borderId="23" xfId="0" applyNumberFormat="1" applyFill="1" applyBorder="1" applyAlignment="1">
      <alignment vertical="center"/>
    </xf>
    <xf numFmtId="177" fontId="0" fillId="2" borderId="52" xfId="0" applyNumberFormat="1" applyFill="1" applyBorder="1" applyAlignment="1">
      <alignment vertical="center"/>
    </xf>
    <xf numFmtId="177" fontId="5" fillId="3" borderId="71" xfId="4" applyNumberFormat="1" applyFont="1" applyFill="1" applyBorder="1" applyAlignment="1" applyProtection="1">
      <alignment vertical="center"/>
      <protection locked="0"/>
    </xf>
    <xf numFmtId="177" fontId="0" fillId="3" borderId="74" xfId="0" applyNumberFormat="1" applyFill="1" applyBorder="1" applyAlignment="1" applyProtection="1">
      <alignment vertical="center"/>
      <protection locked="0"/>
    </xf>
    <xf numFmtId="177" fontId="0" fillId="3" borderId="77" xfId="0" applyNumberFormat="1" applyFill="1" applyBorder="1" applyAlignment="1" applyProtection="1">
      <alignment vertical="center"/>
      <protection locked="0"/>
    </xf>
    <xf numFmtId="0" fontId="5" fillId="0" borderId="18" xfId="0" applyFont="1" applyBorder="1" applyAlignment="1">
      <alignment vertical="center"/>
    </xf>
    <xf numFmtId="0" fontId="0" fillId="0" borderId="25" xfId="0" applyBorder="1" applyAlignment="1">
      <alignment vertical="center"/>
    </xf>
    <xf numFmtId="0" fontId="0" fillId="0" borderId="49" xfId="0" applyBorder="1" applyAlignment="1">
      <alignment vertical="center"/>
    </xf>
    <xf numFmtId="0" fontId="5" fillId="0" borderId="20" xfId="0" applyFont="1" applyBorder="1" applyAlignment="1">
      <alignment vertical="center"/>
    </xf>
    <xf numFmtId="0" fontId="0" fillId="0" borderId="20" xfId="0" applyBorder="1" applyAlignment="1">
      <alignment vertical="center"/>
    </xf>
    <xf numFmtId="0" fontId="0" fillId="0" borderId="50" xfId="0" applyBorder="1" applyAlignment="1">
      <alignment vertical="center"/>
    </xf>
    <xf numFmtId="0" fontId="9" fillId="0" borderId="18" xfId="0" applyFont="1" applyBorder="1" applyAlignment="1">
      <alignment vertical="center" shrinkToFit="1"/>
    </xf>
    <xf numFmtId="0" fontId="0" fillId="0" borderId="25" xfId="0" applyBorder="1" applyAlignment="1">
      <alignment vertical="center" shrinkToFit="1"/>
    </xf>
    <xf numFmtId="0" fontId="0" fillId="0" borderId="49" xfId="0" applyBorder="1" applyAlignment="1">
      <alignment vertical="center" shrinkToFit="1"/>
    </xf>
    <xf numFmtId="0" fontId="5" fillId="0" borderId="89" xfId="0" applyFont="1" applyBorder="1" applyAlignment="1">
      <alignment vertical="center"/>
    </xf>
    <xf numFmtId="0" fontId="5" fillId="0" borderId="88" xfId="0" applyFont="1" applyBorder="1" applyAlignment="1">
      <alignment vertical="center"/>
    </xf>
    <xf numFmtId="0" fontId="0" fillId="0" borderId="24" xfId="0" applyBorder="1" applyAlignment="1">
      <alignment vertical="center"/>
    </xf>
    <xf numFmtId="0" fontId="0" fillId="0" borderId="51" xfId="0" applyBorder="1" applyAlignment="1">
      <alignment vertical="center"/>
    </xf>
    <xf numFmtId="0" fontId="35" fillId="8" borderId="12" xfId="0" applyFont="1" applyFill="1" applyBorder="1" applyAlignment="1">
      <alignment horizontal="center" vertical="center"/>
    </xf>
    <xf numFmtId="0" fontId="5" fillId="0" borderId="78" xfId="0" applyFont="1" applyBorder="1" applyAlignment="1">
      <alignmen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17" xfId="0" applyFont="1" applyBorder="1" applyAlignment="1">
      <alignment vertical="center"/>
    </xf>
    <xf numFmtId="0" fontId="5" fillId="0" borderId="25" xfId="0" applyFont="1" applyBorder="1" applyAlignment="1">
      <alignment vertical="center"/>
    </xf>
    <xf numFmtId="177" fontId="5" fillId="3" borderId="22" xfId="4" applyNumberFormat="1" applyFont="1" applyFill="1" applyBorder="1" applyAlignment="1" applyProtection="1">
      <alignment vertical="center"/>
      <protection locked="0"/>
    </xf>
    <xf numFmtId="177" fontId="0" fillId="3" borderId="23" xfId="0" applyNumberFormat="1" applyFill="1" applyBorder="1" applyAlignment="1" applyProtection="1">
      <alignment vertical="center"/>
      <protection locked="0"/>
    </xf>
    <xf numFmtId="177" fontId="0" fillId="3" borderId="154" xfId="0" applyNumberFormat="1" applyFill="1" applyBorder="1" applyAlignment="1" applyProtection="1">
      <alignment vertical="center"/>
      <protection locked="0"/>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52" xfId="0" applyFont="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52" xfId="0" applyFont="1" applyFill="1" applyBorder="1" applyAlignment="1">
      <alignment horizontal="center" vertical="center"/>
    </xf>
    <xf numFmtId="0" fontId="7" fillId="3" borderId="155" xfId="0" applyFont="1" applyFill="1" applyBorder="1" applyAlignment="1" applyProtection="1">
      <alignment horizontal="center" vertical="center"/>
      <protection locked="0"/>
    </xf>
    <xf numFmtId="0" fontId="7" fillId="3" borderId="156" xfId="0" applyFont="1" applyFill="1" applyBorder="1" applyAlignment="1" applyProtection="1">
      <alignment horizontal="center" vertical="center"/>
      <protection locked="0"/>
    </xf>
    <xf numFmtId="0" fontId="7" fillId="3" borderId="157"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5" fillId="0" borderId="31" xfId="0"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81" xfId="0" applyBorder="1" applyAlignment="1">
      <alignment horizontal="center" vertical="center"/>
    </xf>
    <xf numFmtId="0" fontId="5" fillId="0" borderId="24" xfId="0" applyFont="1" applyBorder="1" applyAlignment="1">
      <alignment vertical="center"/>
    </xf>
    <xf numFmtId="0" fontId="5" fillId="3" borderId="23" xfId="0" applyFont="1" applyFill="1" applyBorder="1" applyAlignment="1" applyProtection="1">
      <alignment vertical="center"/>
      <protection locked="0"/>
    </xf>
    <xf numFmtId="0" fontId="0" fillId="3" borderId="23" xfId="0" applyFill="1" applyBorder="1" applyAlignment="1" applyProtection="1">
      <alignment vertical="center"/>
      <protection locked="0"/>
    </xf>
    <xf numFmtId="0" fontId="0" fillId="3" borderId="52" xfId="0" applyFill="1" applyBorder="1" applyAlignment="1" applyProtection="1">
      <alignment vertical="center"/>
      <protection locked="0"/>
    </xf>
    <xf numFmtId="0" fontId="7" fillId="11" borderId="22" xfId="0" applyFont="1" applyFill="1" applyBorder="1" applyAlignment="1">
      <alignment horizontal="center" vertical="center"/>
    </xf>
    <xf numFmtId="0" fontId="7" fillId="11" borderId="23" xfId="0" applyFont="1" applyFill="1" applyBorder="1" applyAlignment="1">
      <alignment horizontal="center" vertical="center"/>
    </xf>
    <xf numFmtId="0" fontId="7" fillId="11" borderId="52" xfId="0" applyFont="1" applyFill="1" applyBorder="1" applyAlignment="1">
      <alignment horizontal="center" vertical="center"/>
    </xf>
    <xf numFmtId="0" fontId="5" fillId="0" borderId="158" xfId="0" applyFont="1" applyBorder="1" applyAlignment="1">
      <alignment vertical="center"/>
    </xf>
    <xf numFmtId="0" fontId="0" fillId="0" borderId="159" xfId="0" applyBorder="1" applyAlignment="1">
      <alignment vertical="center"/>
    </xf>
    <xf numFmtId="0" fontId="0" fillId="0" borderId="160" xfId="0" applyBorder="1" applyAlignment="1">
      <alignment vertical="center"/>
    </xf>
    <xf numFmtId="0" fontId="0" fillId="0" borderId="161" xfId="0" applyBorder="1" applyAlignment="1">
      <alignment vertical="center"/>
    </xf>
    <xf numFmtId="0" fontId="0" fillId="0" borderId="162" xfId="0" applyBorder="1" applyAlignment="1">
      <alignment vertical="center"/>
    </xf>
    <xf numFmtId="0" fontId="0" fillId="0" borderId="163" xfId="0" applyBorder="1" applyAlignment="1">
      <alignment vertical="center"/>
    </xf>
    <xf numFmtId="0" fontId="21" fillId="0" borderId="164" xfId="0" applyFont="1" applyBorder="1" applyAlignment="1">
      <alignment horizontal="center" vertical="center" shrinkToFit="1"/>
    </xf>
    <xf numFmtId="0" fontId="21" fillId="0" borderId="165" xfId="0" applyFont="1" applyBorder="1" applyAlignment="1">
      <alignment horizontal="center" vertical="center" shrinkToFit="1"/>
    </xf>
    <xf numFmtId="0" fontId="5" fillId="0" borderId="53" xfId="0" applyFont="1" applyBorder="1" applyAlignment="1">
      <alignment horizontal="center" vertical="center"/>
    </xf>
    <xf numFmtId="0" fontId="5" fillId="0" borderId="73" xfId="0" applyFont="1" applyBorder="1" applyAlignment="1">
      <alignment horizontal="center" vertical="center"/>
    </xf>
    <xf numFmtId="0" fontId="21" fillId="0" borderId="166" xfId="0" applyFont="1" applyBorder="1" applyAlignment="1">
      <alignment vertical="center" shrinkToFit="1"/>
    </xf>
    <xf numFmtId="0" fontId="21" fillId="0" borderId="92" xfId="0" applyFont="1" applyBorder="1" applyAlignment="1">
      <alignment vertical="center" shrinkToFit="1"/>
    </xf>
    <xf numFmtId="0" fontId="21" fillId="0" borderId="70" xfId="0" applyFont="1" applyBorder="1" applyAlignment="1">
      <alignment vertical="center" shrinkToFit="1"/>
    </xf>
    <xf numFmtId="0" fontId="35" fillId="8" borderId="22" xfId="0" applyFont="1" applyFill="1" applyBorder="1" applyAlignment="1">
      <alignment horizontal="center" vertical="center"/>
    </xf>
    <xf numFmtId="0" fontId="35" fillId="8" borderId="23" xfId="0" applyFont="1" applyFill="1" applyBorder="1" applyAlignment="1">
      <alignment horizontal="center" vertical="center"/>
    </xf>
    <xf numFmtId="0" fontId="35" fillId="8" borderId="52" xfId="0" applyFont="1" applyFill="1" applyBorder="1" applyAlignment="1">
      <alignment horizontal="center" vertical="center"/>
    </xf>
    <xf numFmtId="0" fontId="54" fillId="11" borderId="23" xfId="0" applyFont="1" applyFill="1" applyBorder="1" applyAlignment="1" applyProtection="1">
      <alignment horizontal="center" vertical="center"/>
      <protection locked="0"/>
    </xf>
    <xf numFmtId="0" fontId="54" fillId="11" borderId="52" xfId="0" applyFont="1" applyFill="1" applyBorder="1" applyAlignment="1" applyProtection="1">
      <alignment horizontal="center" vertical="center"/>
      <protection locked="0"/>
    </xf>
    <xf numFmtId="0" fontId="0" fillId="11" borderId="23" xfId="0" applyFill="1" applyBorder="1" applyAlignment="1">
      <alignment horizontal="center" vertical="center"/>
    </xf>
    <xf numFmtId="0" fontId="0" fillId="11" borderId="52" xfId="0" applyFill="1" applyBorder="1" applyAlignment="1">
      <alignment horizontal="center" vertical="center"/>
    </xf>
    <xf numFmtId="0" fontId="5" fillId="11" borderId="23" xfId="0" applyFont="1" applyFill="1" applyBorder="1" applyAlignment="1" applyProtection="1">
      <alignment horizontal="center" vertical="center"/>
      <protection locked="0"/>
    </xf>
    <xf numFmtId="0" fontId="5" fillId="11" borderId="52" xfId="0" applyFont="1" applyFill="1" applyBorder="1" applyAlignment="1" applyProtection="1">
      <alignment horizontal="center" vertical="center"/>
      <protection locked="0"/>
    </xf>
    <xf numFmtId="0" fontId="5" fillId="0" borderId="79" xfId="0" applyFont="1" applyBorder="1" applyAlignment="1">
      <alignment horizontal="distributed" vertical="center"/>
    </xf>
    <xf numFmtId="0" fontId="5" fillId="0" borderId="13" xfId="0" applyFont="1" applyBorder="1" applyAlignment="1">
      <alignment horizontal="distributed" vertical="center"/>
    </xf>
    <xf numFmtId="0" fontId="5" fillId="0" borderId="72" xfId="0" applyFont="1" applyBorder="1" applyAlignment="1">
      <alignment horizontal="center" vertical="top" textRotation="255"/>
    </xf>
    <xf numFmtId="0" fontId="0" fillId="0" borderId="57" xfId="0" applyBorder="1" applyAlignment="1">
      <alignment horizontal="center" vertical="top" textRotation="255"/>
    </xf>
    <xf numFmtId="0" fontId="0" fillId="0" borderId="60" xfId="0" applyBorder="1" applyAlignment="1">
      <alignment horizontal="center" vertical="top" textRotation="255"/>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84" xfId="0" applyFont="1" applyBorder="1" applyAlignment="1">
      <alignment horizontal="center" vertical="center"/>
    </xf>
    <xf numFmtId="0" fontId="5" fillId="0" borderId="99" xfId="0" applyFont="1" applyBorder="1" applyAlignment="1">
      <alignment horizontal="distributed" vertical="top" textRotation="255"/>
    </xf>
    <xf numFmtId="0" fontId="5" fillId="0" borderId="57" xfId="0" applyFont="1" applyBorder="1" applyAlignment="1">
      <alignment horizontal="distributed" vertical="top" textRotation="255"/>
    </xf>
    <xf numFmtId="0" fontId="5" fillId="0" borderId="60" xfId="0" applyFont="1" applyBorder="1" applyAlignment="1">
      <alignment horizontal="distributed" vertical="top" textRotation="255"/>
    </xf>
    <xf numFmtId="0" fontId="5" fillId="0" borderId="81" xfId="0" applyFont="1" applyBorder="1" applyAlignment="1">
      <alignment horizontal="distributed" vertical="center"/>
    </xf>
    <xf numFmtId="0" fontId="5" fillId="0" borderId="10" xfId="0" applyFont="1" applyBorder="1" applyAlignment="1">
      <alignment horizontal="distributed" vertical="center"/>
    </xf>
    <xf numFmtId="0" fontId="5" fillId="0" borderId="101" xfId="0" applyFont="1" applyBorder="1" applyAlignment="1">
      <alignment horizontal="distributed" vertical="center"/>
    </xf>
    <xf numFmtId="0" fontId="5" fillId="0" borderId="42" xfId="0" applyFont="1" applyBorder="1" applyAlignment="1">
      <alignment horizontal="distributed" vertical="center"/>
    </xf>
    <xf numFmtId="0" fontId="5" fillId="0" borderId="87" xfId="0" applyFont="1" applyBorder="1" applyAlignment="1">
      <alignment horizontal="distributed" vertical="center"/>
    </xf>
    <xf numFmtId="0" fontId="5" fillId="0" borderId="55" xfId="0" applyFont="1" applyBorder="1" applyAlignment="1">
      <alignment horizontal="distributed" vertical="center"/>
    </xf>
    <xf numFmtId="0" fontId="5" fillId="0" borderId="167" xfId="0" applyFont="1" applyBorder="1" applyAlignment="1">
      <alignment vertical="top" textRotation="255"/>
    </xf>
    <xf numFmtId="0" fontId="5" fillId="0" borderId="58" xfId="0" applyFont="1" applyBorder="1" applyAlignment="1">
      <alignment vertical="top" textRotation="255"/>
    </xf>
    <xf numFmtId="0" fontId="5" fillId="0" borderId="61" xfId="0" applyFont="1" applyBorder="1" applyAlignment="1">
      <alignment vertical="top" textRotation="255"/>
    </xf>
    <xf numFmtId="0" fontId="5" fillId="0" borderId="53" xfId="0" applyFont="1" applyBorder="1" applyAlignment="1">
      <alignment horizontal="center" vertical="top" textRotation="255"/>
    </xf>
    <xf numFmtId="0" fontId="5" fillId="0" borderId="57" xfId="0" applyFont="1" applyBorder="1" applyAlignment="1">
      <alignment horizontal="center" vertical="top" textRotation="255"/>
    </xf>
    <xf numFmtId="0" fontId="5" fillId="0" borderId="60" xfId="0" applyFont="1" applyBorder="1" applyAlignment="1">
      <alignment horizontal="center" vertical="top" textRotation="255"/>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52" xfId="0" applyFont="1" applyBorder="1" applyAlignment="1">
      <alignment horizontal="center" vertical="center"/>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52" xfId="0" applyFont="1" applyFill="1" applyBorder="1" applyAlignment="1" applyProtection="1">
      <alignment horizontal="center" vertical="center"/>
      <protection locked="0"/>
    </xf>
    <xf numFmtId="0" fontId="13" fillId="0" borderId="22" xfId="0" applyFont="1" applyBorder="1" applyAlignment="1">
      <alignment horizontal="distributed" vertical="center"/>
    </xf>
    <xf numFmtId="0" fontId="15" fillId="0" borderId="23" xfId="0" applyFont="1" applyBorder="1" applyAlignment="1">
      <alignment horizontal="distributed" vertical="center"/>
    </xf>
    <xf numFmtId="0" fontId="15" fillId="0" borderId="52" xfId="0" applyFont="1" applyBorder="1" applyAlignment="1">
      <alignment horizontal="distributed" vertical="center"/>
    </xf>
    <xf numFmtId="0" fontId="13" fillId="2" borderId="22" xfId="0" applyFont="1" applyFill="1" applyBorder="1" applyAlignment="1">
      <alignment horizontal="distributed" vertical="center"/>
    </xf>
    <xf numFmtId="0" fontId="15" fillId="2" borderId="23" xfId="0" applyFont="1" applyFill="1" applyBorder="1" applyAlignment="1">
      <alignment horizontal="distributed" vertical="center"/>
    </xf>
    <xf numFmtId="0" fontId="15" fillId="2" borderId="52" xfId="0" applyFont="1" applyFill="1" applyBorder="1" applyAlignment="1">
      <alignment horizontal="distributed"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52" xfId="0" applyFont="1" applyFill="1" applyBorder="1" applyAlignment="1">
      <alignment horizontal="center" vertical="center"/>
    </xf>
    <xf numFmtId="0" fontId="5" fillId="0" borderId="77" xfId="0" applyFont="1" applyBorder="1" applyAlignment="1">
      <alignment horizontal="distributed" vertical="center"/>
    </xf>
    <xf numFmtId="0" fontId="5" fillId="0" borderId="14" xfId="0" applyFont="1" applyBorder="1" applyAlignment="1">
      <alignment horizontal="distributed" vertical="center"/>
    </xf>
    <xf numFmtId="0" fontId="5" fillId="0" borderId="54" xfId="0" applyFont="1" applyBorder="1" applyAlignment="1">
      <alignment horizontal="distributed" vertical="center"/>
    </xf>
    <xf numFmtId="0" fontId="5" fillId="0" borderId="168" xfId="0" applyFont="1" applyBorder="1" applyAlignment="1">
      <alignment horizontal="distributed" vertical="top" textRotation="255"/>
    </xf>
    <xf numFmtId="0" fontId="0" fillId="0" borderId="85" xfId="0" applyBorder="1" applyAlignment="1">
      <alignment horizontal="distributed" vertical="top" textRotation="255"/>
    </xf>
    <xf numFmtId="0" fontId="0" fillId="0" borderId="48" xfId="0" applyBorder="1" applyAlignment="1">
      <alignment horizontal="distributed" vertical="top" textRotation="255"/>
    </xf>
    <xf numFmtId="0" fontId="5" fillId="0" borderId="80" xfId="0" applyFont="1" applyBorder="1" applyAlignment="1">
      <alignment vertical="top" textRotation="255"/>
    </xf>
    <xf numFmtId="0" fontId="0" fillId="0" borderId="80" xfId="0" applyBorder="1" applyAlignment="1">
      <alignment vertical="top" textRotation="255"/>
    </xf>
    <xf numFmtId="0" fontId="5" fillId="0" borderId="85" xfId="0" applyFont="1" applyBorder="1" applyAlignment="1">
      <alignment horizontal="center" vertical="top" textRotation="255"/>
    </xf>
    <xf numFmtId="0" fontId="0" fillId="0" borderId="85" xfId="0" applyBorder="1" applyAlignment="1">
      <alignment horizontal="center" vertical="top" textRotation="255"/>
    </xf>
    <xf numFmtId="0" fontId="0" fillId="0" borderId="48" xfId="0" applyBorder="1" applyAlignment="1">
      <alignment horizontal="center" vertical="top" textRotation="255"/>
    </xf>
    <xf numFmtId="0" fontId="5" fillId="0" borderId="58" xfId="0" applyFont="1" applyBorder="1" applyAlignment="1">
      <alignment horizontal="distributed" vertical="center"/>
    </xf>
    <xf numFmtId="0" fontId="45" fillId="3" borderId="12" xfId="6" applyFont="1" applyFill="1" applyBorder="1" applyAlignment="1" applyProtection="1">
      <alignment horizontal="center" vertical="center"/>
      <protection locked="0"/>
    </xf>
    <xf numFmtId="0" fontId="45" fillId="3" borderId="22" xfId="6" applyFont="1" applyFill="1" applyBorder="1" applyAlignment="1" applyProtection="1">
      <alignment horizontal="center" vertical="center"/>
      <protection locked="0"/>
    </xf>
    <xf numFmtId="0" fontId="45" fillId="0" borderId="22" xfId="6" applyFont="1" applyBorder="1" applyAlignment="1">
      <alignment horizontal="center" vertical="center"/>
    </xf>
    <xf numFmtId="0" fontId="45" fillId="0" borderId="52" xfId="6" applyFont="1" applyBorder="1" applyAlignment="1">
      <alignment horizontal="center" vertical="center"/>
    </xf>
    <xf numFmtId="0" fontId="41" fillId="3" borderId="22" xfId="6" applyFont="1" applyFill="1" applyBorder="1" applyAlignment="1" applyProtection="1">
      <alignment vertical="center"/>
      <protection locked="0"/>
    </xf>
    <xf numFmtId="0" fontId="42" fillId="3" borderId="23" xfId="6" applyFont="1" applyFill="1" applyBorder="1" applyAlignment="1" applyProtection="1">
      <alignment vertical="center"/>
      <protection locked="0"/>
    </xf>
    <xf numFmtId="0" fontId="42" fillId="3" borderId="52" xfId="6" applyFont="1" applyFill="1" applyBorder="1" applyAlignment="1" applyProtection="1">
      <alignment vertical="center"/>
      <protection locked="0"/>
    </xf>
    <xf numFmtId="0" fontId="45" fillId="0" borderId="12" xfId="6" applyFont="1" applyBorder="1" applyAlignment="1">
      <alignment horizontal="center" vertical="center" wrapText="1"/>
    </xf>
    <xf numFmtId="0" fontId="45" fillId="0" borderId="12" xfId="6" applyFont="1" applyBorder="1" applyAlignment="1">
      <alignment horizontal="center" vertical="center"/>
    </xf>
    <xf numFmtId="0" fontId="45" fillId="0" borderId="0" xfId="6" applyFont="1" applyAlignment="1">
      <alignment horizontal="right" vertical="center" wrapText="1"/>
    </xf>
    <xf numFmtId="0" fontId="45" fillId="0" borderId="21" xfId="6" applyFont="1" applyBorder="1" applyAlignment="1">
      <alignment horizontal="right" vertical="center" wrapText="1"/>
    </xf>
    <xf numFmtId="0" fontId="45" fillId="3" borderId="12" xfId="6" applyFont="1" applyFill="1" applyBorder="1" applyAlignment="1" applyProtection="1">
      <alignment vertical="center" wrapText="1"/>
      <protection locked="0"/>
    </xf>
    <xf numFmtId="0" fontId="9" fillId="0" borderId="40" xfId="6" applyFont="1" applyBorder="1" applyAlignment="1">
      <alignment horizontal="left" vertical="center" wrapText="1"/>
    </xf>
    <xf numFmtId="0" fontId="49" fillId="0" borderId="0" xfId="0" applyFont="1" applyAlignment="1">
      <alignment vertical="center" wrapText="1"/>
    </xf>
    <xf numFmtId="0" fontId="46" fillId="0" borderId="12" xfId="7" applyFont="1" applyBorder="1" applyAlignment="1">
      <alignment horizontal="center" vertical="center" wrapText="1"/>
    </xf>
    <xf numFmtId="0" fontId="46" fillId="0" borderId="12" xfId="7" applyFont="1" applyBorder="1" applyAlignment="1">
      <alignment horizontal="center" vertical="center"/>
    </xf>
    <xf numFmtId="0" fontId="46" fillId="0" borderId="22" xfId="7" applyFont="1" applyBorder="1" applyAlignment="1">
      <alignment horizontal="center" vertical="center" wrapText="1"/>
    </xf>
    <xf numFmtId="0" fontId="46" fillId="0" borderId="52" xfId="7" applyFont="1" applyBorder="1" applyAlignment="1">
      <alignment horizontal="center" vertical="center"/>
    </xf>
    <xf numFmtId="0" fontId="45" fillId="3" borderId="22" xfId="6" applyFont="1" applyFill="1" applyBorder="1" applyAlignment="1" applyProtection="1">
      <alignment vertical="center" wrapText="1"/>
      <protection locked="0"/>
    </xf>
    <xf numFmtId="0" fontId="45" fillId="3" borderId="23" xfId="6" applyFont="1" applyFill="1" applyBorder="1" applyAlignment="1" applyProtection="1">
      <alignment vertical="center" wrapText="1"/>
      <protection locked="0"/>
    </xf>
    <xf numFmtId="0" fontId="45" fillId="3" borderId="52" xfId="6" applyFont="1" applyFill="1" applyBorder="1" applyAlignment="1" applyProtection="1">
      <alignment vertical="center" wrapText="1"/>
      <protection locked="0"/>
    </xf>
    <xf numFmtId="0" fontId="41" fillId="0" borderId="22" xfId="6" applyFont="1" applyBorder="1" applyAlignment="1">
      <alignment horizontal="distributed" vertical="center"/>
    </xf>
    <xf numFmtId="0" fontId="41" fillId="0" borderId="23" xfId="6" applyFont="1" applyBorder="1" applyAlignment="1">
      <alignment horizontal="distributed" vertical="center"/>
    </xf>
    <xf numFmtId="0" fontId="41" fillId="0" borderId="52" xfId="6" applyFont="1" applyBorder="1" applyAlignment="1">
      <alignment horizontal="distributed" vertical="center"/>
    </xf>
    <xf numFmtId="0" fontId="41" fillId="2" borderId="22" xfId="6" applyFont="1" applyFill="1" applyBorder="1" applyAlignment="1">
      <alignment horizontal="distributed" vertical="center"/>
    </xf>
    <xf numFmtId="0" fontId="41" fillId="2" borderId="23" xfId="6" applyFont="1" applyFill="1" applyBorder="1" applyAlignment="1">
      <alignment horizontal="distributed" vertical="center"/>
    </xf>
    <xf numFmtId="0" fontId="41" fillId="2" borderId="52" xfId="6" applyFont="1" applyFill="1" applyBorder="1" applyAlignment="1">
      <alignment horizontal="distributed" vertical="center"/>
    </xf>
    <xf numFmtId="0" fontId="41" fillId="3" borderId="22" xfId="6" applyFont="1" applyFill="1" applyBorder="1" applyAlignment="1" applyProtection="1">
      <alignment horizontal="left" vertical="center"/>
      <protection locked="0"/>
    </xf>
    <xf numFmtId="0" fontId="41" fillId="3" borderId="23" xfId="6" applyFont="1" applyFill="1" applyBorder="1" applyAlignment="1" applyProtection="1">
      <alignment horizontal="left" vertical="center"/>
      <protection locked="0"/>
    </xf>
    <xf numFmtId="0" fontId="41" fillId="3" borderId="52" xfId="6" applyFont="1" applyFill="1" applyBorder="1" applyAlignment="1" applyProtection="1">
      <alignment horizontal="left" vertical="center"/>
      <protection locked="0"/>
    </xf>
    <xf numFmtId="0" fontId="41" fillId="0" borderId="22" xfId="6" applyFont="1" applyBorder="1" applyAlignment="1">
      <alignment horizontal="center" vertical="center"/>
    </xf>
    <xf numFmtId="0" fontId="41" fillId="0" borderId="23" xfId="6" applyFont="1" applyBorder="1" applyAlignment="1">
      <alignment horizontal="center" vertical="center"/>
    </xf>
    <xf numFmtId="0" fontId="41" fillId="0" borderId="52" xfId="6" applyFont="1" applyBorder="1" applyAlignment="1">
      <alignment horizontal="center" vertical="center"/>
    </xf>
    <xf numFmtId="0" fontId="41" fillId="2" borderId="22" xfId="6" applyFont="1" applyFill="1" applyBorder="1" applyAlignment="1">
      <alignment horizontal="center" vertical="center"/>
    </xf>
    <xf numFmtId="0" fontId="41" fillId="2" borderId="23" xfId="6" applyFont="1" applyFill="1" applyBorder="1" applyAlignment="1">
      <alignment horizontal="center" vertical="center"/>
    </xf>
    <xf numFmtId="0" fontId="41" fillId="2" borderId="52" xfId="6" applyFont="1" applyFill="1" applyBorder="1" applyAlignment="1">
      <alignment horizontal="center" vertical="center"/>
    </xf>
    <xf numFmtId="0" fontId="46" fillId="0" borderId="0" xfId="7" applyFont="1" applyAlignment="1">
      <alignment horizontal="right" vertical="center"/>
    </xf>
    <xf numFmtId="0" fontId="46" fillId="0" borderId="21" xfId="7" applyFont="1" applyBorder="1" applyAlignment="1">
      <alignment horizontal="right" vertical="center"/>
    </xf>
    <xf numFmtId="0" fontId="27" fillId="4" borderId="16" xfId="0" applyFont="1" applyFill="1" applyBorder="1" applyAlignment="1">
      <alignment vertical="top" textRotation="255"/>
    </xf>
    <xf numFmtId="0" fontId="27" fillId="4" borderId="36" xfId="0" applyFont="1" applyFill="1" applyBorder="1" applyAlignment="1">
      <alignment vertical="top"/>
    </xf>
    <xf numFmtId="0" fontId="27" fillId="4" borderId="46" xfId="0" applyFont="1" applyFill="1" applyBorder="1" applyAlignment="1">
      <alignment vertical="top"/>
    </xf>
    <xf numFmtId="0" fontId="27" fillId="4" borderId="90" xfId="0" applyFont="1" applyFill="1" applyBorder="1" applyAlignment="1">
      <alignment vertical="top" textRotation="255"/>
    </xf>
    <xf numFmtId="0" fontId="27" fillId="4" borderId="91" xfId="0" applyFont="1" applyFill="1" applyBorder="1" applyAlignment="1">
      <alignment vertical="top"/>
    </xf>
    <xf numFmtId="0" fontId="27" fillId="4" borderId="84" xfId="0" applyFont="1" applyFill="1" applyBorder="1" applyAlignment="1">
      <alignment vertical="top"/>
    </xf>
    <xf numFmtId="0" fontId="27" fillId="4" borderId="15" xfId="0" applyFont="1" applyFill="1" applyBorder="1" applyAlignment="1">
      <alignment vertical="top" textRotation="255"/>
    </xf>
    <xf numFmtId="0" fontId="27" fillId="4" borderId="35" xfId="0" applyFont="1" applyFill="1" applyBorder="1" applyAlignment="1">
      <alignment vertical="top"/>
    </xf>
    <xf numFmtId="0" fontId="27" fillId="4" borderId="82" xfId="0" applyFont="1" applyFill="1" applyBorder="1" applyAlignment="1">
      <alignment vertical="top"/>
    </xf>
    <xf numFmtId="0" fontId="27" fillId="4" borderId="16" xfId="0" applyFont="1" applyFill="1" applyBorder="1" applyAlignment="1">
      <alignment vertical="top" textRotation="255" shrinkToFit="1"/>
    </xf>
    <xf numFmtId="0" fontId="27" fillId="4" borderId="36" xfId="0" applyFont="1" applyFill="1" applyBorder="1" applyAlignment="1">
      <alignment vertical="top" textRotation="255" shrinkToFit="1"/>
    </xf>
    <xf numFmtId="0" fontId="27" fillId="4" borderId="46" xfId="0" applyFont="1" applyFill="1" applyBorder="1" applyAlignment="1">
      <alignment vertical="top" textRotation="255" shrinkToFit="1"/>
    </xf>
    <xf numFmtId="0" fontId="27" fillId="3" borderId="83" xfId="0" applyFont="1" applyFill="1" applyBorder="1" applyAlignment="1">
      <alignment vertical="top" textRotation="255"/>
    </xf>
    <xf numFmtId="0" fontId="27" fillId="3" borderId="46" xfId="0" applyFont="1" applyFill="1" applyBorder="1" applyAlignment="1">
      <alignment vertical="top" textRotation="255"/>
    </xf>
    <xf numFmtId="0" fontId="27" fillId="3" borderId="169" xfId="0" applyFont="1" applyFill="1" applyBorder="1" applyAlignment="1">
      <alignment vertical="top" textRotation="255"/>
    </xf>
    <xf numFmtId="0" fontId="27" fillId="3" borderId="82" xfId="0" applyFont="1" applyFill="1" applyBorder="1" applyAlignment="1">
      <alignment vertical="top" textRotation="255"/>
    </xf>
    <xf numFmtId="0" fontId="27" fillId="4" borderId="169" xfId="0" applyFont="1" applyFill="1" applyBorder="1" applyAlignment="1">
      <alignment vertical="top" textRotation="255"/>
    </xf>
    <xf numFmtId="0" fontId="27" fillId="4" borderId="82" xfId="0" applyFont="1" applyFill="1" applyBorder="1" applyAlignment="1">
      <alignment vertical="top" textRotation="255"/>
    </xf>
    <xf numFmtId="0" fontId="27" fillId="4" borderId="83" xfId="0" applyFont="1" applyFill="1" applyBorder="1" applyAlignment="1">
      <alignment vertical="top" textRotation="255"/>
    </xf>
    <xf numFmtId="0" fontId="27" fillId="4" borderId="46" xfId="0" applyFont="1" applyFill="1" applyBorder="1" applyAlignment="1">
      <alignment vertical="top" textRotation="255"/>
    </xf>
    <xf numFmtId="0" fontId="27" fillId="4" borderId="101" xfId="0" applyFont="1" applyFill="1" applyBorder="1" applyAlignment="1">
      <alignment vertical="top" textRotation="255"/>
    </xf>
    <xf numFmtId="0" fontId="27" fillId="4" borderId="45" xfId="0" applyFont="1" applyFill="1" applyBorder="1" applyAlignment="1">
      <alignment vertical="top" textRotation="255"/>
    </xf>
    <xf numFmtId="0" fontId="27" fillId="3" borderId="11" xfId="0" applyFont="1" applyFill="1" applyBorder="1" applyAlignment="1">
      <alignment vertical="top" textRotation="255"/>
    </xf>
    <xf numFmtId="0" fontId="27" fillId="3" borderId="74" xfId="0" applyFont="1" applyFill="1" applyBorder="1" applyAlignment="1">
      <alignment vertical="top" textRotation="255"/>
    </xf>
    <xf numFmtId="0" fontId="27" fillId="4" borderId="15" xfId="0" applyFont="1" applyFill="1" applyBorder="1" applyAlignment="1">
      <alignment vertical="top" textRotation="255" shrinkToFit="1"/>
    </xf>
    <xf numFmtId="0" fontId="27" fillId="4" borderId="35" xfId="0" applyFont="1" applyFill="1" applyBorder="1" applyAlignment="1">
      <alignment vertical="top" textRotation="255" shrinkToFit="1"/>
    </xf>
    <xf numFmtId="0" fontId="27" fillId="4" borderId="82" xfId="0" applyFont="1" applyFill="1" applyBorder="1" applyAlignment="1">
      <alignment vertical="top" textRotation="255" shrinkToFit="1"/>
    </xf>
    <xf numFmtId="0" fontId="27" fillId="4" borderId="90" xfId="0" applyFont="1" applyFill="1" applyBorder="1" applyAlignment="1">
      <alignment vertical="top" textRotation="255" shrinkToFit="1"/>
    </xf>
    <xf numFmtId="0" fontId="27" fillId="4" borderId="91" xfId="0" applyFont="1" applyFill="1" applyBorder="1" applyAlignment="1">
      <alignment vertical="top" textRotation="255" shrinkToFit="1"/>
    </xf>
    <xf numFmtId="0" fontId="27" fillId="4" borderId="84" xfId="0" applyFont="1" applyFill="1" applyBorder="1" applyAlignment="1">
      <alignment vertical="top" textRotation="255" shrinkToFit="1"/>
    </xf>
    <xf numFmtId="0" fontId="27" fillId="3" borderId="101" xfId="0" applyFont="1" applyFill="1" applyBorder="1" applyAlignment="1">
      <alignment vertical="top" textRotation="255"/>
    </xf>
    <xf numFmtId="0" fontId="27" fillId="3" borderId="45" xfId="0" applyFont="1" applyFill="1" applyBorder="1" applyAlignment="1">
      <alignment vertical="top" textRotation="255"/>
    </xf>
    <xf numFmtId="0" fontId="26" fillId="4" borderId="16" xfId="0" applyFont="1" applyFill="1" applyBorder="1" applyAlignment="1">
      <alignment vertical="top" textRotation="255" shrinkToFit="1"/>
    </xf>
    <xf numFmtId="0" fontId="27" fillId="4" borderId="42" xfId="0" applyFont="1" applyFill="1" applyBorder="1" applyAlignment="1">
      <alignment vertical="top" textRotation="255"/>
    </xf>
    <xf numFmtId="0" fontId="27" fillId="4" borderId="84" xfId="0" applyFont="1" applyFill="1" applyBorder="1" applyAlignment="1">
      <alignment vertical="top" textRotation="255"/>
    </xf>
    <xf numFmtId="0" fontId="26" fillId="4" borderId="15" xfId="0" applyFont="1" applyFill="1" applyBorder="1" applyAlignment="1">
      <alignment vertical="top" textRotation="255" shrinkToFit="1"/>
    </xf>
    <xf numFmtId="49" fontId="27" fillId="4" borderId="16" xfId="0" applyNumberFormat="1" applyFont="1" applyFill="1" applyBorder="1" applyAlignment="1">
      <alignment vertical="top" textRotation="255"/>
    </xf>
    <xf numFmtId="49" fontId="27" fillId="4" borderId="15" xfId="0" applyNumberFormat="1" applyFont="1" applyFill="1" applyBorder="1" applyAlignment="1">
      <alignment vertical="top" textRotation="255"/>
    </xf>
    <xf numFmtId="49" fontId="27" fillId="3" borderId="90" xfId="0" applyNumberFormat="1" applyFont="1" applyFill="1" applyBorder="1" applyAlignment="1">
      <alignment vertical="top" textRotation="255"/>
    </xf>
    <xf numFmtId="0" fontId="27" fillId="3" borderId="84" xfId="0" applyFont="1" applyFill="1" applyBorder="1" applyAlignment="1">
      <alignment vertical="top" textRotation="255"/>
    </xf>
    <xf numFmtId="49" fontId="27" fillId="3" borderId="16" xfId="0" applyNumberFormat="1" applyFont="1" applyFill="1" applyBorder="1" applyAlignment="1">
      <alignment vertical="top" textRotation="255"/>
    </xf>
    <xf numFmtId="49" fontId="26" fillId="5" borderId="90" xfId="0" applyNumberFormat="1" applyFont="1" applyFill="1" applyBorder="1" applyAlignment="1">
      <alignment vertical="top" textRotation="255" shrinkToFit="1"/>
    </xf>
    <xf numFmtId="0" fontId="27" fillId="5" borderId="91" xfId="0" applyFont="1" applyFill="1" applyBorder="1" applyAlignment="1">
      <alignment vertical="top" textRotation="255" shrinkToFit="1"/>
    </xf>
    <xf numFmtId="0" fontId="27" fillId="5" borderId="84" xfId="0" applyFont="1" applyFill="1" applyBorder="1" applyAlignment="1">
      <alignment vertical="top" textRotation="255" shrinkToFit="1"/>
    </xf>
    <xf numFmtId="0" fontId="27" fillId="5" borderId="170" xfId="0" applyFont="1" applyFill="1" applyBorder="1" applyAlignment="1">
      <alignment vertical="top" textRotation="255" shrinkToFit="1"/>
    </xf>
    <xf numFmtId="0" fontId="27" fillId="5" borderId="36" xfId="0" applyFont="1" applyFill="1" applyBorder="1" applyAlignment="1">
      <alignment vertical="top" textRotation="255" shrinkToFit="1"/>
    </xf>
    <xf numFmtId="0" fontId="27" fillId="5" borderId="46" xfId="0" applyFont="1" applyFill="1" applyBorder="1" applyAlignment="1">
      <alignment vertical="top" textRotation="255" shrinkToFit="1"/>
    </xf>
    <xf numFmtId="49" fontId="27" fillId="5" borderId="28" xfId="0" applyNumberFormat="1" applyFont="1" applyFill="1" applyBorder="1" applyAlignment="1">
      <alignment vertical="top" textRotation="255" shrinkToFit="1"/>
    </xf>
    <xf numFmtId="0" fontId="27" fillId="5" borderId="37" xfId="0" applyFont="1" applyFill="1" applyBorder="1" applyAlignment="1">
      <alignment vertical="top" textRotation="255" shrinkToFit="1"/>
    </xf>
    <xf numFmtId="0" fontId="27" fillId="5" borderId="47" xfId="0" applyFont="1" applyFill="1" applyBorder="1" applyAlignment="1">
      <alignment vertical="top" textRotation="255" shrinkToFit="1"/>
    </xf>
    <xf numFmtId="49" fontId="27" fillId="5" borderId="16" xfId="0" applyNumberFormat="1" applyFont="1" applyFill="1" applyBorder="1" applyAlignment="1">
      <alignment vertical="top" textRotation="255" shrinkToFit="1"/>
    </xf>
    <xf numFmtId="49" fontId="27" fillId="3" borderId="27" xfId="0" applyNumberFormat="1" applyFont="1" applyFill="1" applyBorder="1" applyAlignment="1">
      <alignment vertical="top" textRotation="255"/>
    </xf>
    <xf numFmtId="0" fontId="27" fillId="3" borderId="68" xfId="0" applyFont="1" applyFill="1" applyBorder="1" applyAlignment="1">
      <alignment vertical="top" textRotation="255"/>
    </xf>
    <xf numFmtId="0" fontId="27" fillId="3" borderId="26" xfId="0" applyFont="1" applyFill="1" applyBorder="1" applyAlignment="1">
      <alignment vertical="top" textRotation="255"/>
    </xf>
    <xf numFmtId="49" fontId="27" fillId="3" borderId="30" xfId="0" applyNumberFormat="1" applyFont="1" applyFill="1" applyBorder="1" applyAlignment="1">
      <alignment vertical="top" textRotation="255"/>
    </xf>
    <xf numFmtId="49" fontId="27" fillId="3" borderId="85" xfId="0" applyNumberFormat="1" applyFont="1" applyFill="1" applyBorder="1" applyAlignment="1">
      <alignment vertical="top" textRotation="255"/>
    </xf>
    <xf numFmtId="49" fontId="27" fillId="3" borderId="48" xfId="0" applyNumberFormat="1" applyFont="1" applyFill="1" applyBorder="1" applyAlignment="1">
      <alignment vertical="top" textRotation="255"/>
    </xf>
    <xf numFmtId="49" fontId="27" fillId="3" borderId="22" xfId="0" applyNumberFormat="1" applyFont="1" applyFill="1" applyBorder="1" applyAlignment="1">
      <alignment vertical="center" shrinkToFit="1"/>
    </xf>
    <xf numFmtId="0" fontId="27" fillId="3" borderId="52" xfId="0" applyFont="1" applyFill="1" applyBorder="1" applyAlignment="1">
      <alignment vertical="center" shrinkToFit="1"/>
    </xf>
    <xf numFmtId="49" fontId="27" fillId="3" borderId="15" xfId="0" applyNumberFormat="1" applyFont="1" applyFill="1" applyBorder="1" applyAlignment="1">
      <alignment vertical="top" textRotation="255"/>
    </xf>
    <xf numFmtId="49" fontId="27" fillId="3" borderId="28" xfId="0" applyNumberFormat="1" applyFont="1" applyFill="1" applyBorder="1" applyAlignment="1">
      <alignment vertical="top" textRotation="255"/>
    </xf>
    <xf numFmtId="0" fontId="27" fillId="3" borderId="47" xfId="0" applyFont="1" applyFill="1" applyBorder="1" applyAlignment="1">
      <alignment vertical="top" textRotation="255"/>
    </xf>
    <xf numFmtId="0" fontId="27" fillId="3" borderId="48" xfId="0" applyFont="1" applyFill="1" applyBorder="1" applyAlignment="1">
      <alignment vertical="top" textRotation="255"/>
    </xf>
    <xf numFmtId="49" fontId="27" fillId="4" borderId="90" xfId="0" applyNumberFormat="1" applyFont="1" applyFill="1" applyBorder="1" applyAlignment="1">
      <alignment vertical="top" textRotation="255"/>
    </xf>
    <xf numFmtId="49" fontId="27" fillId="3" borderId="88" xfId="0" applyNumberFormat="1" applyFont="1" applyFill="1" applyBorder="1" applyAlignment="1">
      <alignment horizontal="center" vertical="center" wrapText="1"/>
    </xf>
    <xf numFmtId="49" fontId="27" fillId="3" borderId="87" xfId="0" applyNumberFormat="1" applyFont="1" applyFill="1" applyBorder="1" applyAlignment="1">
      <alignment horizontal="center" vertical="center" wrapText="1"/>
    </xf>
    <xf numFmtId="49" fontId="27" fillId="5" borderId="36" xfId="0" applyNumberFormat="1" applyFont="1" applyFill="1" applyBorder="1" applyAlignment="1">
      <alignment vertical="top" textRotation="255" shrinkToFit="1"/>
    </xf>
    <xf numFmtId="0" fontId="0" fillId="5" borderId="46" xfId="0" applyFill="1" applyBorder="1" applyAlignment="1">
      <alignment vertical="top" textRotation="255" shrinkToFit="1"/>
    </xf>
    <xf numFmtId="0" fontId="27" fillId="3" borderId="88" xfId="0" applyFont="1" applyFill="1" applyBorder="1" applyAlignment="1">
      <alignment horizontal="center" vertical="center" wrapText="1"/>
    </xf>
    <xf numFmtId="0" fontId="0" fillId="0" borderId="24" xfId="0" applyBorder="1" applyAlignment="1">
      <alignment horizontal="center" vertical="center" wrapText="1"/>
    </xf>
    <xf numFmtId="49" fontId="27" fillId="3" borderId="17" xfId="0" applyNumberFormat="1" applyFont="1" applyFill="1" applyBorder="1" applyAlignment="1">
      <alignment horizontal="center" vertical="center" wrapText="1"/>
    </xf>
    <xf numFmtId="49" fontId="27" fillId="3" borderId="24" xfId="0" applyNumberFormat="1" applyFont="1" applyFill="1" applyBorder="1" applyAlignment="1">
      <alignment horizontal="center" vertical="center" wrapText="1"/>
    </xf>
    <xf numFmtId="49" fontId="27" fillId="5" borderId="35" xfId="0" applyNumberFormat="1" applyFont="1" applyFill="1" applyBorder="1" applyAlignment="1">
      <alignment vertical="top" textRotation="255" shrinkToFit="1"/>
    </xf>
    <xf numFmtId="0" fontId="0" fillId="5" borderId="82" xfId="0" applyFill="1" applyBorder="1" applyAlignment="1">
      <alignment vertical="top" textRotation="255" shrinkToFit="1"/>
    </xf>
    <xf numFmtId="180" fontId="27" fillId="4" borderId="16" xfId="0" applyNumberFormat="1" applyFont="1" applyFill="1" applyBorder="1" applyAlignment="1">
      <alignment vertical="top" textRotation="255"/>
    </xf>
    <xf numFmtId="180" fontId="27" fillId="3" borderId="16" xfId="0" applyNumberFormat="1" applyFont="1" applyFill="1" applyBorder="1" applyAlignment="1">
      <alignment vertical="top" textRotation="255"/>
    </xf>
    <xf numFmtId="180" fontId="27" fillId="3" borderId="90" xfId="0" applyNumberFormat="1" applyFont="1" applyFill="1" applyBorder="1" applyAlignment="1">
      <alignment vertical="top" textRotation="255"/>
    </xf>
    <xf numFmtId="180" fontId="27" fillId="4" borderId="15" xfId="0" applyNumberFormat="1" applyFont="1" applyFill="1" applyBorder="1" applyAlignment="1">
      <alignment vertical="top" textRotation="255"/>
    </xf>
    <xf numFmtId="49" fontId="27" fillId="4" borderId="30" xfId="0" applyNumberFormat="1" applyFont="1" applyFill="1" applyBorder="1" applyAlignment="1">
      <alignment vertical="top" textRotation="255"/>
    </xf>
    <xf numFmtId="0" fontId="27" fillId="4" borderId="85" xfId="0" applyFont="1" applyFill="1" applyBorder="1" applyAlignment="1">
      <alignment vertical="top" textRotation="255"/>
    </xf>
    <xf numFmtId="0" fontId="27" fillId="4" borderId="48" xfId="0" applyFont="1" applyFill="1" applyBorder="1" applyAlignment="1">
      <alignment vertical="top" textRotation="255"/>
    </xf>
    <xf numFmtId="3" fontId="27" fillId="4" borderId="22" xfId="0" applyNumberFormat="1" applyFont="1" applyFill="1" applyBorder="1" applyAlignment="1">
      <alignment vertical="center" shrinkToFit="1"/>
    </xf>
    <xf numFmtId="0" fontId="27" fillId="4" borderId="23" xfId="0" applyFont="1" applyFill="1" applyBorder="1" applyAlignment="1">
      <alignment vertical="center" shrinkToFit="1"/>
    </xf>
    <xf numFmtId="0" fontId="27" fillId="4" borderId="52" xfId="0" applyFont="1" applyFill="1" applyBorder="1" applyAlignment="1">
      <alignment vertical="center" shrinkToFit="1"/>
    </xf>
    <xf numFmtId="0" fontId="27" fillId="4" borderId="1" xfId="0" applyFont="1" applyFill="1" applyBorder="1" applyAlignment="1">
      <alignment vertical="top" textRotation="255"/>
    </xf>
    <xf numFmtId="0" fontId="27" fillId="4" borderId="40" xfId="0" applyFont="1" applyFill="1" applyBorder="1" applyAlignment="1">
      <alignment vertical="top" textRotation="255"/>
    </xf>
    <xf numFmtId="0" fontId="27" fillId="4" borderId="31" xfId="0" applyFont="1" applyFill="1" applyBorder="1" applyAlignment="1">
      <alignment vertical="top" textRotation="255"/>
    </xf>
    <xf numFmtId="180" fontId="27" fillId="3" borderId="15" xfId="0" applyNumberFormat="1" applyFont="1" applyFill="1" applyBorder="1" applyAlignment="1">
      <alignment vertical="top" textRotation="255"/>
    </xf>
    <xf numFmtId="180" fontId="27" fillId="4" borderId="90" xfId="0" applyNumberFormat="1" applyFont="1" applyFill="1" applyBorder="1" applyAlignment="1">
      <alignment vertical="top" textRotation="255"/>
    </xf>
    <xf numFmtId="49" fontId="26" fillId="4" borderId="30" xfId="0" applyNumberFormat="1" applyFont="1" applyFill="1" applyBorder="1" applyAlignment="1">
      <alignment vertical="top" textRotation="255"/>
    </xf>
    <xf numFmtId="0" fontId="26" fillId="4" borderId="85" xfId="0" applyFont="1" applyFill="1" applyBorder="1" applyAlignment="1">
      <alignment vertical="top" textRotation="255"/>
    </xf>
    <xf numFmtId="0" fontId="26" fillId="4" borderId="48" xfId="0" applyFont="1" applyFill="1" applyBorder="1" applyAlignment="1">
      <alignment vertical="top" textRotation="255"/>
    </xf>
    <xf numFmtId="0" fontId="26" fillId="4" borderId="30" xfId="0" applyFont="1" applyFill="1" applyBorder="1" applyAlignment="1">
      <alignment vertical="top" textRotation="255"/>
    </xf>
    <xf numFmtId="0" fontId="26" fillId="4" borderId="1" xfId="0" applyFont="1" applyFill="1" applyBorder="1" applyAlignment="1">
      <alignment vertical="center" shrinkToFit="1"/>
    </xf>
    <xf numFmtId="0" fontId="26" fillId="4" borderId="11" xfId="0" applyFont="1" applyFill="1" applyBorder="1" applyAlignment="1">
      <alignment vertical="center" shrinkToFit="1"/>
    </xf>
    <xf numFmtId="0" fontId="26" fillId="4" borderId="31" xfId="0" applyFont="1" applyFill="1" applyBorder="1" applyAlignment="1">
      <alignment vertical="center" shrinkToFit="1"/>
    </xf>
    <xf numFmtId="0" fontId="26" fillId="4" borderId="21" xfId="0" applyFont="1" applyFill="1" applyBorder="1" applyAlignment="1">
      <alignment vertical="center" shrinkToFit="1"/>
    </xf>
    <xf numFmtId="0" fontId="28" fillId="9" borderId="12" xfId="0" applyFont="1" applyFill="1" applyBorder="1" applyAlignment="1">
      <alignment vertical="top" textRotation="255"/>
    </xf>
    <xf numFmtId="0" fontId="28" fillId="3" borderId="12" xfId="0" applyFont="1" applyFill="1" applyBorder="1" applyAlignment="1">
      <alignment vertical="top" textRotation="255"/>
    </xf>
    <xf numFmtId="0" fontId="28" fillId="3" borderId="12" xfId="0" applyFont="1" applyFill="1" applyBorder="1" applyAlignment="1">
      <alignment horizontal="center" vertical="center"/>
    </xf>
    <xf numFmtId="0" fontId="0" fillId="3" borderId="12" xfId="0" applyFill="1" applyBorder="1" applyAlignment="1">
      <alignment horizontal="center" vertical="center"/>
    </xf>
  </cellXfs>
  <cellStyles count="8">
    <cellStyle name="パーセント" xfId="1" builtinId="5"/>
    <cellStyle name="パーセント 2" xfId="2" xr:uid="{72156DBE-5AC1-4B1A-8DD5-4966EBD598EC}"/>
    <cellStyle name="ハイパーリンク 2" xfId="3" xr:uid="{AE89092C-7126-4331-83C1-543B7CAEE8F6}"/>
    <cellStyle name="桁区切り" xfId="4" builtinId="6"/>
    <cellStyle name="桁区切り 2" xfId="5" xr:uid="{711C1624-1FB8-44FA-A5C2-C9D7E2AE3834}"/>
    <cellStyle name="標準" xfId="0" builtinId="0"/>
    <cellStyle name="標準 2" xfId="6" xr:uid="{D6662541-0D40-4820-9E15-E30749F126C5}"/>
    <cellStyle name="標準_Xl0000061" xfId="7" xr:uid="{A9E05861-1131-4B36-A56E-FD0C49BA9F4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A$1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A$8"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A$8"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5</xdr:col>
      <xdr:colOff>28575</xdr:colOff>
      <xdr:row>11</xdr:row>
      <xdr:rowOff>76200</xdr:rowOff>
    </xdr:from>
    <xdr:to>
      <xdr:col>5</xdr:col>
      <xdr:colOff>257175</xdr:colOff>
      <xdr:row>12</xdr:row>
      <xdr:rowOff>628650</xdr:rowOff>
    </xdr:to>
    <xdr:sp macro="" textlink="">
      <xdr:nvSpPr>
        <xdr:cNvPr id="1029" name="Text Box 5">
          <a:extLst>
            <a:ext uri="{FF2B5EF4-FFF2-40B4-BE49-F238E27FC236}">
              <a16:creationId xmlns:a16="http://schemas.microsoft.com/office/drawing/2014/main" id="{D3DFF50A-A65B-1640-A791-0ED566E82A36}"/>
            </a:ext>
          </a:extLst>
        </xdr:cNvPr>
        <xdr:cNvSpPr txBox="1">
          <a:spLocks noChangeArrowheads="1"/>
        </xdr:cNvSpPr>
      </xdr:nvSpPr>
      <xdr:spPr bwMode="auto">
        <a:xfrm>
          <a:off x="2171700" y="2181225"/>
          <a:ext cx="228600" cy="7239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000" b="0" i="0" strike="noStrike">
              <a:solidFill>
                <a:srgbClr val="000000"/>
              </a:solidFill>
              <a:latin typeface="ＭＳ Ｐ明朝"/>
              <a:ea typeface="ＭＳ Ｐ明朝"/>
            </a:rPr>
            <a:t>検査項目</a:t>
          </a:r>
        </a:p>
      </xdr:txBody>
    </xdr:sp>
    <xdr:clientData/>
  </xdr:twoCellAnchor>
  <xdr:twoCellAnchor>
    <xdr:from>
      <xdr:col>1</xdr:col>
      <xdr:colOff>0</xdr:colOff>
      <xdr:row>12</xdr:row>
      <xdr:rowOff>333375</xdr:rowOff>
    </xdr:from>
    <xdr:to>
      <xdr:col>1</xdr:col>
      <xdr:colOff>228600</xdr:colOff>
      <xdr:row>12</xdr:row>
      <xdr:rowOff>790575</xdr:rowOff>
    </xdr:to>
    <xdr:sp macro="" textlink="">
      <xdr:nvSpPr>
        <xdr:cNvPr id="1030" name="Text Box 6">
          <a:extLst>
            <a:ext uri="{FF2B5EF4-FFF2-40B4-BE49-F238E27FC236}">
              <a16:creationId xmlns:a16="http://schemas.microsoft.com/office/drawing/2014/main" id="{12996136-6E90-3504-DC33-F16EBC0CCBB5}"/>
            </a:ext>
          </a:extLst>
        </xdr:cNvPr>
        <xdr:cNvSpPr txBox="1">
          <a:spLocks noChangeArrowheads="1"/>
        </xdr:cNvSpPr>
      </xdr:nvSpPr>
      <xdr:spPr bwMode="auto">
        <a:xfrm>
          <a:off x="428625" y="2609850"/>
          <a:ext cx="228600" cy="4572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000" b="0" i="0" strike="noStrike">
              <a:solidFill>
                <a:srgbClr val="000000"/>
              </a:solidFill>
              <a:latin typeface="ＭＳ Ｐ明朝"/>
              <a:ea typeface="ＭＳ Ｐ明朝"/>
            </a:rPr>
            <a:t>区分</a:t>
          </a:r>
        </a:p>
      </xdr:txBody>
    </xdr:sp>
    <xdr:clientData/>
  </xdr:twoCellAnchor>
  <xdr:twoCellAnchor>
    <xdr:from>
      <xdr:col>10</xdr:col>
      <xdr:colOff>38100</xdr:colOff>
      <xdr:row>23</xdr:row>
      <xdr:rowOff>161925</xdr:rowOff>
    </xdr:from>
    <xdr:to>
      <xdr:col>12</xdr:col>
      <xdr:colOff>419100</xdr:colOff>
      <xdr:row>23</xdr:row>
      <xdr:rowOff>161925</xdr:rowOff>
    </xdr:to>
    <xdr:sp macro="" textlink="">
      <xdr:nvSpPr>
        <xdr:cNvPr id="23233" name="Line 7">
          <a:extLst>
            <a:ext uri="{FF2B5EF4-FFF2-40B4-BE49-F238E27FC236}">
              <a16:creationId xmlns:a16="http://schemas.microsoft.com/office/drawing/2014/main" id="{8190095C-8266-7583-0664-2727D72FD1E8}"/>
            </a:ext>
          </a:extLst>
        </xdr:cNvPr>
        <xdr:cNvSpPr>
          <a:spLocks noChangeShapeType="1"/>
        </xdr:cNvSpPr>
      </xdr:nvSpPr>
      <xdr:spPr bwMode="auto">
        <a:xfrm>
          <a:off x="4324350" y="6115050"/>
          <a:ext cx="1238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104775</xdr:colOff>
      <xdr:row>23</xdr:row>
      <xdr:rowOff>171450</xdr:rowOff>
    </xdr:from>
    <xdr:to>
      <xdr:col>12</xdr:col>
      <xdr:colOff>104775</xdr:colOff>
      <xdr:row>24</xdr:row>
      <xdr:rowOff>114300</xdr:rowOff>
    </xdr:to>
    <xdr:sp macro="" textlink="">
      <xdr:nvSpPr>
        <xdr:cNvPr id="23234" name="Line 8">
          <a:extLst>
            <a:ext uri="{FF2B5EF4-FFF2-40B4-BE49-F238E27FC236}">
              <a16:creationId xmlns:a16="http://schemas.microsoft.com/office/drawing/2014/main" id="{9C0F3CB9-B5F1-C8A3-6571-D2AED07C4968}"/>
            </a:ext>
          </a:extLst>
        </xdr:cNvPr>
        <xdr:cNvSpPr>
          <a:spLocks noChangeShapeType="1"/>
        </xdr:cNvSpPr>
      </xdr:nvSpPr>
      <xdr:spPr bwMode="auto">
        <a:xfrm flipH="1">
          <a:off x="5248275" y="6124575"/>
          <a:ext cx="0" cy="247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24</xdr:row>
      <xdr:rowOff>114300</xdr:rowOff>
    </xdr:from>
    <xdr:to>
      <xdr:col>13</xdr:col>
      <xdr:colOff>0</xdr:colOff>
      <xdr:row>24</xdr:row>
      <xdr:rowOff>114300</xdr:rowOff>
    </xdr:to>
    <xdr:sp macro="" textlink="">
      <xdr:nvSpPr>
        <xdr:cNvPr id="23235" name="Line 9">
          <a:extLst>
            <a:ext uri="{FF2B5EF4-FFF2-40B4-BE49-F238E27FC236}">
              <a16:creationId xmlns:a16="http://schemas.microsoft.com/office/drawing/2014/main" id="{FFF2E9B3-E4CB-1F5C-F1AC-55CCDA15F49E}"/>
            </a:ext>
          </a:extLst>
        </xdr:cNvPr>
        <xdr:cNvSpPr>
          <a:spLocks noChangeShapeType="1"/>
        </xdr:cNvSpPr>
      </xdr:nvSpPr>
      <xdr:spPr bwMode="auto">
        <a:xfrm flipV="1">
          <a:off x="5248275" y="6372225"/>
          <a:ext cx="3238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142875</xdr:colOff>
      <xdr:row>9</xdr:row>
      <xdr:rowOff>0</xdr:rowOff>
    </xdr:from>
    <xdr:to>
      <xdr:col>20</xdr:col>
      <xdr:colOff>209550</xdr:colOff>
      <xdr:row>9</xdr:row>
      <xdr:rowOff>0</xdr:rowOff>
    </xdr:to>
    <xdr:sp macro="" textlink="">
      <xdr:nvSpPr>
        <xdr:cNvPr id="6146" name="Text Box 2">
          <a:extLst>
            <a:ext uri="{FF2B5EF4-FFF2-40B4-BE49-F238E27FC236}">
              <a16:creationId xmlns:a16="http://schemas.microsoft.com/office/drawing/2014/main" id="{037CD80C-D8E0-6D0A-4458-C9B6851C0E75}"/>
            </a:ext>
          </a:extLst>
        </xdr:cNvPr>
        <xdr:cNvSpPr txBox="1">
          <a:spLocks noChangeArrowheads="1"/>
        </xdr:cNvSpPr>
      </xdr:nvSpPr>
      <xdr:spPr bwMode="auto">
        <a:xfrm>
          <a:off x="4105275" y="3781425"/>
          <a:ext cx="10572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editAs="oneCell">
    <xdr:from>
      <xdr:col>17</xdr:col>
      <xdr:colOff>76200</xdr:colOff>
      <xdr:row>30</xdr:row>
      <xdr:rowOff>0</xdr:rowOff>
    </xdr:from>
    <xdr:to>
      <xdr:col>17</xdr:col>
      <xdr:colOff>152400</xdr:colOff>
      <xdr:row>31</xdr:row>
      <xdr:rowOff>38100</xdr:rowOff>
    </xdr:to>
    <xdr:sp macro="" textlink="">
      <xdr:nvSpPr>
        <xdr:cNvPr id="21379" name="Text Box 3">
          <a:extLst>
            <a:ext uri="{FF2B5EF4-FFF2-40B4-BE49-F238E27FC236}">
              <a16:creationId xmlns:a16="http://schemas.microsoft.com/office/drawing/2014/main" id="{AF181EAF-45A8-519F-7EE4-34F73AFB431E}"/>
            </a:ext>
          </a:extLst>
        </xdr:cNvPr>
        <xdr:cNvSpPr txBox="1">
          <a:spLocks noChangeArrowheads="1"/>
        </xdr:cNvSpPr>
      </xdr:nvSpPr>
      <xdr:spPr bwMode="auto">
        <a:xfrm>
          <a:off x="4286250" y="102393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257175</xdr:colOff>
      <xdr:row>9</xdr:row>
      <xdr:rowOff>0</xdr:rowOff>
    </xdr:from>
    <xdr:to>
      <xdr:col>1</xdr:col>
      <xdr:colOff>247650</xdr:colOff>
      <xdr:row>9</xdr:row>
      <xdr:rowOff>0</xdr:rowOff>
    </xdr:to>
    <xdr:sp macro="" textlink="">
      <xdr:nvSpPr>
        <xdr:cNvPr id="6154" name="Text Box 10">
          <a:extLst>
            <a:ext uri="{FF2B5EF4-FFF2-40B4-BE49-F238E27FC236}">
              <a16:creationId xmlns:a16="http://schemas.microsoft.com/office/drawing/2014/main" id="{6C95EEDD-FDAB-ABA6-E16E-2B1B52030300}"/>
            </a:ext>
          </a:extLst>
        </xdr:cNvPr>
        <xdr:cNvSpPr txBox="1">
          <a:spLocks noChangeArrowheads="1"/>
        </xdr:cNvSpPr>
      </xdr:nvSpPr>
      <xdr:spPr bwMode="auto">
        <a:xfrm>
          <a:off x="495300" y="37814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明朝"/>
              <a:ea typeface="ＭＳ Ｐ明朝"/>
            </a:rPr>
            <a:t>種 類</a:t>
          </a:r>
        </a:p>
        <a:p>
          <a:pPr algn="l" rtl="0">
            <a:defRPr sz="1000"/>
          </a:pPr>
          <a:endParaRPr lang="ja-JP" altLang="en-US" sz="1100" b="0" i="0" strike="noStrike">
            <a:solidFill>
              <a:srgbClr val="000000"/>
            </a:solidFill>
            <a:latin typeface="ＭＳ Ｐ明朝"/>
            <a:ea typeface="ＭＳ Ｐ明朝"/>
          </a:endParaRPr>
        </a:p>
      </xdr:txBody>
    </xdr:sp>
    <xdr:clientData/>
  </xdr:twoCellAnchor>
  <xdr:twoCellAnchor>
    <xdr:from>
      <xdr:col>1</xdr:col>
      <xdr:colOff>581025</xdr:colOff>
      <xdr:row>26</xdr:row>
      <xdr:rowOff>38100</xdr:rowOff>
    </xdr:from>
    <xdr:to>
      <xdr:col>1</xdr:col>
      <xdr:colOff>1038225</xdr:colOff>
      <xdr:row>27</xdr:row>
      <xdr:rowOff>0</xdr:rowOff>
    </xdr:to>
    <xdr:sp macro="" textlink="">
      <xdr:nvSpPr>
        <xdr:cNvPr id="6155" name="Text Box 11">
          <a:extLst>
            <a:ext uri="{FF2B5EF4-FFF2-40B4-BE49-F238E27FC236}">
              <a16:creationId xmlns:a16="http://schemas.microsoft.com/office/drawing/2014/main" id="{3818B51D-909B-CA85-9BEB-110FAFC1E811}"/>
            </a:ext>
          </a:extLst>
        </xdr:cNvPr>
        <xdr:cNvSpPr txBox="1">
          <a:spLocks noChangeArrowheads="1"/>
        </xdr:cNvSpPr>
      </xdr:nvSpPr>
      <xdr:spPr bwMode="auto">
        <a:xfrm>
          <a:off x="495300" y="8220075"/>
          <a:ext cx="0" cy="10477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明朝"/>
              <a:ea typeface="ＭＳ Ｐ明朝"/>
            </a:rPr>
            <a:t>主 体</a:t>
          </a:r>
        </a:p>
      </xdr:txBody>
    </xdr:sp>
    <xdr:clientData/>
  </xdr:twoCellAnchor>
  <xdr:twoCellAnchor>
    <xdr:from>
      <xdr:col>0</xdr:col>
      <xdr:colOff>9525</xdr:colOff>
      <xdr:row>25</xdr:row>
      <xdr:rowOff>0</xdr:rowOff>
    </xdr:from>
    <xdr:to>
      <xdr:col>4</xdr:col>
      <xdr:colOff>0</xdr:colOff>
      <xdr:row>26</xdr:row>
      <xdr:rowOff>1076325</xdr:rowOff>
    </xdr:to>
    <xdr:sp macro="" textlink="">
      <xdr:nvSpPr>
        <xdr:cNvPr id="21382" name="Line 15">
          <a:extLst>
            <a:ext uri="{FF2B5EF4-FFF2-40B4-BE49-F238E27FC236}">
              <a16:creationId xmlns:a16="http://schemas.microsoft.com/office/drawing/2014/main" id="{D9E6D8B7-A756-E039-69BF-7045E9E576D3}"/>
            </a:ext>
          </a:extLst>
        </xdr:cNvPr>
        <xdr:cNvSpPr>
          <a:spLocks noChangeShapeType="1"/>
        </xdr:cNvSpPr>
      </xdr:nvSpPr>
      <xdr:spPr bwMode="auto">
        <a:xfrm>
          <a:off x="9525" y="7858125"/>
          <a:ext cx="981075" cy="1400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7</xdr:row>
      <xdr:rowOff>9525</xdr:rowOff>
    </xdr:from>
    <xdr:to>
      <xdr:col>5</xdr:col>
      <xdr:colOff>0</xdr:colOff>
      <xdr:row>9</xdr:row>
      <xdr:rowOff>0</xdr:rowOff>
    </xdr:to>
    <xdr:sp macro="" textlink="">
      <xdr:nvSpPr>
        <xdr:cNvPr id="21383" name="Line 16">
          <a:extLst>
            <a:ext uri="{FF2B5EF4-FFF2-40B4-BE49-F238E27FC236}">
              <a16:creationId xmlns:a16="http://schemas.microsoft.com/office/drawing/2014/main" id="{416A898D-26C0-BFDB-BD2A-7A3B4DB563D0}"/>
            </a:ext>
          </a:extLst>
        </xdr:cNvPr>
        <xdr:cNvSpPr>
          <a:spLocks noChangeShapeType="1"/>
        </xdr:cNvSpPr>
      </xdr:nvSpPr>
      <xdr:spPr bwMode="auto">
        <a:xfrm>
          <a:off x="9525" y="1876425"/>
          <a:ext cx="1228725" cy="1905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95250</xdr:colOff>
      <xdr:row>12</xdr:row>
      <xdr:rowOff>0</xdr:rowOff>
    </xdr:from>
    <xdr:to>
      <xdr:col>19</xdr:col>
      <xdr:colOff>95250</xdr:colOff>
      <xdr:row>17</xdr:row>
      <xdr:rowOff>0</xdr:rowOff>
    </xdr:to>
    <xdr:sp macro="" textlink="">
      <xdr:nvSpPr>
        <xdr:cNvPr id="17161" name="右中かっこ 3">
          <a:extLst>
            <a:ext uri="{FF2B5EF4-FFF2-40B4-BE49-F238E27FC236}">
              <a16:creationId xmlns:a16="http://schemas.microsoft.com/office/drawing/2014/main" id="{91410826-B730-599F-B4C0-A06CA1F10AD7}"/>
            </a:ext>
          </a:extLst>
        </xdr:cNvPr>
        <xdr:cNvSpPr>
          <a:spLocks/>
        </xdr:cNvSpPr>
      </xdr:nvSpPr>
      <xdr:spPr bwMode="auto">
        <a:xfrm>
          <a:off x="4552950" y="3819525"/>
          <a:ext cx="247650" cy="1666875"/>
        </a:xfrm>
        <a:prstGeom prst="rightBrace">
          <a:avLst>
            <a:gd name="adj1" fmla="val 8320"/>
            <a:gd name="adj2" fmla="val 50000"/>
          </a:avLst>
        </a:prstGeom>
        <a:solidFill>
          <a:srgbClr val="FFFFFF"/>
        </a:solidFill>
        <a:ln w="9525" algn="ctr">
          <a:solidFill>
            <a:srgbClr val="000000"/>
          </a:solidFill>
          <a:round/>
          <a:headEnd/>
          <a:tailEnd/>
        </a:ln>
      </xdr:spPr>
    </xdr:sp>
    <xdr:clientData/>
  </xdr:twoCellAnchor>
  <xdr:twoCellAnchor>
    <xdr:from>
      <xdr:col>18</xdr:col>
      <xdr:colOff>95250</xdr:colOff>
      <xdr:row>18</xdr:row>
      <xdr:rowOff>0</xdr:rowOff>
    </xdr:from>
    <xdr:to>
      <xdr:col>19</xdr:col>
      <xdr:colOff>95250</xdr:colOff>
      <xdr:row>21</xdr:row>
      <xdr:rowOff>0</xdr:rowOff>
    </xdr:to>
    <xdr:sp macro="" textlink="">
      <xdr:nvSpPr>
        <xdr:cNvPr id="17162" name="右中かっこ 4">
          <a:extLst>
            <a:ext uri="{FF2B5EF4-FFF2-40B4-BE49-F238E27FC236}">
              <a16:creationId xmlns:a16="http://schemas.microsoft.com/office/drawing/2014/main" id="{D44577F0-4C9A-5A90-7291-538575F6E31A}"/>
            </a:ext>
          </a:extLst>
        </xdr:cNvPr>
        <xdr:cNvSpPr>
          <a:spLocks/>
        </xdr:cNvSpPr>
      </xdr:nvSpPr>
      <xdr:spPr bwMode="auto">
        <a:xfrm>
          <a:off x="4552950" y="5686425"/>
          <a:ext cx="247650" cy="866775"/>
        </a:xfrm>
        <a:prstGeom prst="rightBrace">
          <a:avLst>
            <a:gd name="adj1" fmla="val 8329"/>
            <a:gd name="adj2" fmla="val 50000"/>
          </a:avLst>
        </a:prstGeom>
        <a:solidFill>
          <a:srgbClr val="FFFFFF"/>
        </a:solidFill>
        <a:ln w="9525" algn="ctr">
          <a:solidFill>
            <a:srgbClr val="000000"/>
          </a:solidFill>
          <a:round/>
          <a:headEnd/>
          <a:tailEnd/>
        </a:ln>
      </xdr:spPr>
    </xdr:sp>
    <xdr:clientData/>
  </xdr:twoCellAnchor>
  <xdr:twoCellAnchor>
    <xdr:from>
      <xdr:col>18</xdr:col>
      <xdr:colOff>19050</xdr:colOff>
      <xdr:row>8</xdr:row>
      <xdr:rowOff>152400</xdr:rowOff>
    </xdr:from>
    <xdr:to>
      <xdr:col>19</xdr:col>
      <xdr:colOff>19050</xdr:colOff>
      <xdr:row>11</xdr:row>
      <xdr:rowOff>152400</xdr:rowOff>
    </xdr:to>
    <xdr:grpSp>
      <xdr:nvGrpSpPr>
        <xdr:cNvPr id="17163" name="グループ化 11">
          <a:extLst>
            <a:ext uri="{FF2B5EF4-FFF2-40B4-BE49-F238E27FC236}">
              <a16:creationId xmlns:a16="http://schemas.microsoft.com/office/drawing/2014/main" id="{1F84DBB5-C1A9-65AF-2A6C-B2285D86902E}"/>
            </a:ext>
          </a:extLst>
        </xdr:cNvPr>
        <xdr:cNvGrpSpPr>
          <a:grpSpLocks/>
        </xdr:cNvGrpSpPr>
      </xdr:nvGrpSpPr>
      <xdr:grpSpPr bwMode="auto">
        <a:xfrm>
          <a:off x="4519613" y="2616994"/>
          <a:ext cx="250031" cy="1000125"/>
          <a:chOff x="4457700" y="2486025"/>
          <a:chExt cx="248444" cy="667544"/>
        </a:xfrm>
      </xdr:grpSpPr>
      <xdr:cxnSp macro="">
        <xdr:nvCxnSpPr>
          <xdr:cNvPr id="17164" name="直線コネクタ 8">
            <a:extLst>
              <a:ext uri="{FF2B5EF4-FFF2-40B4-BE49-F238E27FC236}">
                <a16:creationId xmlns:a16="http://schemas.microsoft.com/office/drawing/2014/main" id="{95017C34-AE33-E94F-7BA9-B61F0CFB3A36}"/>
              </a:ext>
            </a:extLst>
          </xdr:cNvPr>
          <xdr:cNvCxnSpPr>
            <a:cxnSpLocks noChangeShapeType="1"/>
          </xdr:cNvCxnSpPr>
        </xdr:nvCxnSpPr>
        <xdr:spPr bwMode="auto">
          <a:xfrm>
            <a:off x="4457700" y="24860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17165" name="直線矢印コネクタ 10">
            <a:extLst>
              <a:ext uri="{FF2B5EF4-FFF2-40B4-BE49-F238E27FC236}">
                <a16:creationId xmlns:a16="http://schemas.microsoft.com/office/drawing/2014/main" id="{5501AFAA-BFED-1D35-D7AD-328B9E73AAC8}"/>
              </a:ext>
            </a:extLst>
          </xdr:cNvPr>
          <xdr:cNvCxnSpPr>
            <a:cxnSpLocks noChangeShapeType="1"/>
          </xdr:cNvCxnSpPr>
        </xdr:nvCxnSpPr>
        <xdr:spPr bwMode="auto">
          <a:xfrm rot="5400000">
            <a:off x="4371975" y="2819400"/>
            <a:ext cx="666750" cy="1588"/>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10</xdr:row>
          <xdr:rowOff>0</xdr:rowOff>
        </xdr:from>
        <xdr:to>
          <xdr:col>2</xdr:col>
          <xdr:colOff>333375</xdr:colOff>
          <xdr:row>11</xdr:row>
          <xdr:rowOff>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１．休業３０日以上又は１か月以上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333375</xdr:colOff>
          <xdr:row>10</xdr:row>
          <xdr:rowOff>0</xdr:rowOff>
        </xdr:from>
        <xdr:to>
          <xdr:col>3</xdr:col>
          <xdr:colOff>76200</xdr:colOff>
          <xdr:row>11</xdr:row>
          <xdr:rowOff>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２．その他</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552450</xdr:colOff>
      <xdr:row>13</xdr:row>
      <xdr:rowOff>38100</xdr:rowOff>
    </xdr:from>
    <xdr:to>
      <xdr:col>4</xdr:col>
      <xdr:colOff>123825</xdr:colOff>
      <xdr:row>14</xdr:row>
      <xdr:rowOff>114300</xdr:rowOff>
    </xdr:to>
    <xdr:sp macro="" textlink="">
      <xdr:nvSpPr>
        <xdr:cNvPr id="2" name="Text Box 13">
          <a:extLst>
            <a:ext uri="{FF2B5EF4-FFF2-40B4-BE49-F238E27FC236}">
              <a16:creationId xmlns:a16="http://schemas.microsoft.com/office/drawing/2014/main" id="{51E6134D-F2FE-39B3-6FB3-4439E911F31F}"/>
            </a:ext>
          </a:extLst>
        </xdr:cNvPr>
        <xdr:cNvSpPr txBox="1">
          <a:spLocks noChangeArrowheads="1"/>
        </xdr:cNvSpPr>
      </xdr:nvSpPr>
      <xdr:spPr bwMode="auto">
        <a:xfrm>
          <a:off x="2476500" y="2895600"/>
          <a:ext cx="942975" cy="314325"/>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年齢区分</a:t>
          </a:r>
        </a:p>
      </xdr:txBody>
    </xdr:sp>
    <xdr:clientData/>
  </xdr:twoCellAnchor>
  <xdr:twoCellAnchor>
    <xdr:from>
      <xdr:col>2</xdr:col>
      <xdr:colOff>552450</xdr:colOff>
      <xdr:row>13</xdr:row>
      <xdr:rowOff>38100</xdr:rowOff>
    </xdr:from>
    <xdr:to>
      <xdr:col>4</xdr:col>
      <xdr:colOff>123825</xdr:colOff>
      <xdr:row>14</xdr:row>
      <xdr:rowOff>114300</xdr:rowOff>
    </xdr:to>
    <xdr:sp macro="" textlink="">
      <xdr:nvSpPr>
        <xdr:cNvPr id="3" name="Text Box 23">
          <a:extLst>
            <a:ext uri="{FF2B5EF4-FFF2-40B4-BE49-F238E27FC236}">
              <a16:creationId xmlns:a16="http://schemas.microsoft.com/office/drawing/2014/main" id="{AF0BC29D-6A46-219C-E9AD-26972F646DCC}"/>
            </a:ext>
          </a:extLst>
        </xdr:cNvPr>
        <xdr:cNvSpPr txBox="1">
          <a:spLocks noChangeArrowheads="1"/>
        </xdr:cNvSpPr>
      </xdr:nvSpPr>
      <xdr:spPr bwMode="auto">
        <a:xfrm>
          <a:off x="2476500" y="2895600"/>
          <a:ext cx="942975" cy="314325"/>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年齢区分</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552450</xdr:colOff>
      <xdr:row>13</xdr:row>
      <xdr:rowOff>38100</xdr:rowOff>
    </xdr:from>
    <xdr:to>
      <xdr:col>4</xdr:col>
      <xdr:colOff>123825</xdr:colOff>
      <xdr:row>14</xdr:row>
      <xdr:rowOff>114300</xdr:rowOff>
    </xdr:to>
    <xdr:sp macro="" textlink="">
      <xdr:nvSpPr>
        <xdr:cNvPr id="2" name="Text Box 13">
          <a:extLst>
            <a:ext uri="{FF2B5EF4-FFF2-40B4-BE49-F238E27FC236}">
              <a16:creationId xmlns:a16="http://schemas.microsoft.com/office/drawing/2014/main" id="{F8D55167-54B7-C9E6-C6DA-FF2AB488BA9D}"/>
            </a:ext>
          </a:extLst>
        </xdr:cNvPr>
        <xdr:cNvSpPr txBox="1">
          <a:spLocks noChangeArrowheads="1"/>
        </xdr:cNvSpPr>
      </xdr:nvSpPr>
      <xdr:spPr bwMode="auto">
        <a:xfrm>
          <a:off x="2476500" y="2895600"/>
          <a:ext cx="942975" cy="314325"/>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年齢区分</a:t>
          </a:r>
        </a:p>
      </xdr:txBody>
    </xdr:sp>
    <xdr:clientData/>
  </xdr:twoCellAnchor>
  <xdr:twoCellAnchor>
    <xdr:from>
      <xdr:col>2</xdr:col>
      <xdr:colOff>552450</xdr:colOff>
      <xdr:row>13</xdr:row>
      <xdr:rowOff>38100</xdr:rowOff>
    </xdr:from>
    <xdr:to>
      <xdr:col>4</xdr:col>
      <xdr:colOff>123825</xdr:colOff>
      <xdr:row>14</xdr:row>
      <xdr:rowOff>114300</xdr:rowOff>
    </xdr:to>
    <xdr:sp macro="" textlink="">
      <xdr:nvSpPr>
        <xdr:cNvPr id="3" name="Text Box 23">
          <a:extLst>
            <a:ext uri="{FF2B5EF4-FFF2-40B4-BE49-F238E27FC236}">
              <a16:creationId xmlns:a16="http://schemas.microsoft.com/office/drawing/2014/main" id="{6E2BD802-39C0-C812-A26A-85B3EF51F689}"/>
            </a:ext>
          </a:extLst>
        </xdr:cNvPr>
        <xdr:cNvSpPr txBox="1">
          <a:spLocks noChangeArrowheads="1"/>
        </xdr:cNvSpPr>
      </xdr:nvSpPr>
      <xdr:spPr bwMode="auto">
        <a:xfrm>
          <a:off x="2476500" y="2895600"/>
          <a:ext cx="942975" cy="314325"/>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年齢区分</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0</xdr:row>
      <xdr:rowOff>0</xdr:rowOff>
    </xdr:to>
    <xdr:sp macro="" textlink="">
      <xdr:nvSpPr>
        <xdr:cNvPr id="3077" name="Text Box 5">
          <a:extLst>
            <a:ext uri="{FF2B5EF4-FFF2-40B4-BE49-F238E27FC236}">
              <a16:creationId xmlns:a16="http://schemas.microsoft.com/office/drawing/2014/main" id="{F27B50BB-1463-AB9F-663D-33BC479C1FD4}"/>
            </a:ext>
          </a:extLst>
        </xdr:cNvPr>
        <xdr:cNvSpPr txBox="1">
          <a:spLocks noChangeArrowheads="1"/>
        </xdr:cNvSpPr>
      </xdr:nvSpPr>
      <xdr:spPr bwMode="auto">
        <a:xfrm>
          <a:off x="6619875" y="0"/>
          <a:ext cx="0" cy="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78" name="Text Box 6">
          <a:extLst>
            <a:ext uri="{FF2B5EF4-FFF2-40B4-BE49-F238E27FC236}">
              <a16:creationId xmlns:a16="http://schemas.microsoft.com/office/drawing/2014/main" id="{F87ABFA0-D1C5-730E-A3B8-08077D663BB1}"/>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79" name="Text Box 7">
          <a:extLst>
            <a:ext uri="{FF2B5EF4-FFF2-40B4-BE49-F238E27FC236}">
              <a16:creationId xmlns:a16="http://schemas.microsoft.com/office/drawing/2014/main" id="{330C019E-1384-E007-BD56-971365E16F8E}"/>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80" name="Text Box 8">
          <a:extLst>
            <a:ext uri="{FF2B5EF4-FFF2-40B4-BE49-F238E27FC236}">
              <a16:creationId xmlns:a16="http://schemas.microsoft.com/office/drawing/2014/main" id="{E02A7E1C-13D2-28B0-D414-EF5806EA79D4}"/>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3081" name="Text Box 9">
          <a:extLst>
            <a:ext uri="{FF2B5EF4-FFF2-40B4-BE49-F238E27FC236}">
              <a16:creationId xmlns:a16="http://schemas.microsoft.com/office/drawing/2014/main" id="{FFE8147F-90D3-DD1D-3DB4-F14E5286CE19}"/>
            </a:ext>
          </a:extLst>
        </xdr:cNvPr>
        <xdr:cNvSpPr txBox="1">
          <a:spLocks noChangeArrowheads="1"/>
        </xdr:cNvSpPr>
      </xdr:nvSpPr>
      <xdr:spPr bwMode="auto">
        <a:xfrm>
          <a:off x="0" y="9525000"/>
          <a:ext cx="0" cy="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3082" name="Text Box 10">
          <a:extLst>
            <a:ext uri="{FF2B5EF4-FFF2-40B4-BE49-F238E27FC236}">
              <a16:creationId xmlns:a16="http://schemas.microsoft.com/office/drawing/2014/main" id="{CE0177A7-4F5E-8027-1A89-7CDC82D1493E}"/>
            </a:ext>
          </a:extLst>
        </xdr:cNvPr>
        <xdr:cNvSpPr txBox="1">
          <a:spLocks noChangeArrowheads="1"/>
        </xdr:cNvSpPr>
      </xdr:nvSpPr>
      <xdr:spPr bwMode="auto">
        <a:xfrm>
          <a:off x="0" y="952500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3083" name="Text Box 11">
          <a:extLst>
            <a:ext uri="{FF2B5EF4-FFF2-40B4-BE49-F238E27FC236}">
              <a16:creationId xmlns:a16="http://schemas.microsoft.com/office/drawing/2014/main" id="{BF1AB9D2-12C2-A8F1-01D5-76219188472C}"/>
            </a:ext>
          </a:extLst>
        </xdr:cNvPr>
        <xdr:cNvSpPr txBox="1">
          <a:spLocks noChangeArrowheads="1"/>
        </xdr:cNvSpPr>
      </xdr:nvSpPr>
      <xdr:spPr bwMode="auto">
        <a:xfrm>
          <a:off x="0" y="952500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3084" name="Text Box 12">
          <a:extLst>
            <a:ext uri="{FF2B5EF4-FFF2-40B4-BE49-F238E27FC236}">
              <a16:creationId xmlns:a16="http://schemas.microsoft.com/office/drawing/2014/main" id="{9B044C87-A552-D84C-EF9B-23427EFDC3F8}"/>
            </a:ext>
          </a:extLst>
        </xdr:cNvPr>
        <xdr:cNvSpPr txBox="1">
          <a:spLocks noChangeArrowheads="1"/>
        </xdr:cNvSpPr>
      </xdr:nvSpPr>
      <xdr:spPr bwMode="auto">
        <a:xfrm>
          <a:off x="0" y="9525000"/>
          <a:ext cx="0" cy="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552450</xdr:colOff>
      <xdr:row>10</xdr:row>
      <xdr:rowOff>38100</xdr:rowOff>
    </xdr:from>
    <xdr:to>
      <xdr:col>4</xdr:col>
      <xdr:colOff>123825</xdr:colOff>
      <xdr:row>11</xdr:row>
      <xdr:rowOff>114300</xdr:rowOff>
    </xdr:to>
    <xdr:sp macro="" textlink="">
      <xdr:nvSpPr>
        <xdr:cNvPr id="3085" name="Text Box 13">
          <a:extLst>
            <a:ext uri="{FF2B5EF4-FFF2-40B4-BE49-F238E27FC236}">
              <a16:creationId xmlns:a16="http://schemas.microsoft.com/office/drawing/2014/main" id="{DD1EA3FC-52BC-05CA-9119-55BD8DC75193}"/>
            </a:ext>
          </a:extLst>
        </xdr:cNvPr>
        <xdr:cNvSpPr txBox="1">
          <a:spLocks noChangeArrowheads="1"/>
        </xdr:cNvSpPr>
      </xdr:nvSpPr>
      <xdr:spPr bwMode="auto">
        <a:xfrm>
          <a:off x="1257300" y="2085975"/>
          <a:ext cx="885825" cy="24765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年齢区分</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3091" name="Text Box 19">
          <a:extLst>
            <a:ext uri="{FF2B5EF4-FFF2-40B4-BE49-F238E27FC236}">
              <a16:creationId xmlns:a16="http://schemas.microsoft.com/office/drawing/2014/main" id="{8CA1BF45-99F4-10B5-EED5-24FD7D9AB6D2}"/>
            </a:ext>
          </a:extLst>
        </xdr:cNvPr>
        <xdr:cNvSpPr txBox="1">
          <a:spLocks noChangeArrowheads="1"/>
        </xdr:cNvSpPr>
      </xdr:nvSpPr>
      <xdr:spPr bwMode="auto">
        <a:xfrm>
          <a:off x="6619875" y="0"/>
          <a:ext cx="0" cy="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92" name="Text Box 20">
          <a:extLst>
            <a:ext uri="{FF2B5EF4-FFF2-40B4-BE49-F238E27FC236}">
              <a16:creationId xmlns:a16="http://schemas.microsoft.com/office/drawing/2014/main" id="{FBC9058C-B0D2-4BCA-4FAD-0B9B772FFE31}"/>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93" name="Text Box 21">
          <a:extLst>
            <a:ext uri="{FF2B5EF4-FFF2-40B4-BE49-F238E27FC236}">
              <a16:creationId xmlns:a16="http://schemas.microsoft.com/office/drawing/2014/main" id="{D91DE008-8156-2ACB-0482-A546F09EBF71}"/>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3094" name="Text Box 22">
          <a:extLst>
            <a:ext uri="{FF2B5EF4-FFF2-40B4-BE49-F238E27FC236}">
              <a16:creationId xmlns:a16="http://schemas.microsoft.com/office/drawing/2014/main" id="{0CD86156-DC7B-A1D9-22DD-3D4E49DF5C6A}"/>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552450</xdr:colOff>
      <xdr:row>10</xdr:row>
      <xdr:rowOff>38100</xdr:rowOff>
    </xdr:from>
    <xdr:to>
      <xdr:col>4</xdr:col>
      <xdr:colOff>123825</xdr:colOff>
      <xdr:row>11</xdr:row>
      <xdr:rowOff>114300</xdr:rowOff>
    </xdr:to>
    <xdr:sp macro="" textlink="">
      <xdr:nvSpPr>
        <xdr:cNvPr id="3095" name="Text Box 23">
          <a:extLst>
            <a:ext uri="{FF2B5EF4-FFF2-40B4-BE49-F238E27FC236}">
              <a16:creationId xmlns:a16="http://schemas.microsoft.com/office/drawing/2014/main" id="{1839F6AB-2423-9749-5F65-01608529FB59}"/>
            </a:ext>
          </a:extLst>
        </xdr:cNvPr>
        <xdr:cNvSpPr txBox="1">
          <a:spLocks noChangeArrowheads="1"/>
        </xdr:cNvSpPr>
      </xdr:nvSpPr>
      <xdr:spPr bwMode="auto">
        <a:xfrm>
          <a:off x="1257300" y="2085975"/>
          <a:ext cx="885825" cy="24765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明朝"/>
              <a:ea typeface="ＭＳ Ｐ明朝"/>
            </a:rPr>
            <a:t>年齢区分</a:t>
          </a:r>
        </a:p>
      </xdr:txBody>
    </xdr:sp>
    <xdr:clientData/>
  </xdr:twoCellAnchor>
  <mc:AlternateContent xmlns:mc="http://schemas.openxmlformats.org/markup-compatibility/2006">
    <mc:Choice xmlns:a14="http://schemas.microsoft.com/office/drawing/2010/main" Requires="a14">
      <xdr:twoCellAnchor editAs="oneCell">
        <xdr:from>
          <xdr:col>4</xdr:col>
          <xdr:colOff>66675</xdr:colOff>
          <xdr:row>6</xdr:row>
          <xdr:rowOff>0</xdr:rowOff>
        </xdr:from>
        <xdr:to>
          <xdr:col>5</xdr:col>
          <xdr:colOff>0</xdr:colOff>
          <xdr:row>7</xdr:row>
          <xdr:rowOff>0</xdr:rowOff>
        </xdr:to>
        <xdr:sp macro="" textlink="">
          <xdr:nvSpPr>
            <xdr:cNvPr id="4062" name="Option Button 990" hidden="1">
              <a:extLst>
                <a:ext uri="{63B3BB69-23CF-44E3-9099-C40C66FF867C}">
                  <a14:compatExt spid="_x0000_s4062"/>
                </a:ext>
                <a:ext uri="{FF2B5EF4-FFF2-40B4-BE49-F238E27FC236}">
                  <a16:creationId xmlns:a16="http://schemas.microsoft.com/office/drawing/2014/main" id="{00000000-0008-0000-0900-0000DE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0</xdr:colOff>
          <xdr:row>7</xdr:row>
          <xdr:rowOff>0</xdr:rowOff>
        </xdr:to>
        <xdr:sp macro="" textlink="">
          <xdr:nvSpPr>
            <xdr:cNvPr id="4063" name="Option Button 991" hidden="1">
              <a:extLst>
                <a:ext uri="{63B3BB69-23CF-44E3-9099-C40C66FF867C}">
                  <a14:compatExt spid="_x0000_s4063"/>
                </a:ext>
                <a:ext uri="{FF2B5EF4-FFF2-40B4-BE49-F238E27FC236}">
                  <a16:creationId xmlns:a16="http://schemas.microsoft.com/office/drawing/2014/main" id="{00000000-0008-0000-0900-0000DF0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11</xdr:col>
      <xdr:colOff>0</xdr:colOff>
      <xdr:row>0</xdr:row>
      <xdr:rowOff>0</xdr:rowOff>
    </xdr:from>
    <xdr:to>
      <xdr:col>11</xdr:col>
      <xdr:colOff>0</xdr:colOff>
      <xdr:row>0</xdr:row>
      <xdr:rowOff>0</xdr:rowOff>
    </xdr:to>
    <xdr:sp macro="" textlink="">
      <xdr:nvSpPr>
        <xdr:cNvPr id="7169" name="Text Box 1">
          <a:extLst>
            <a:ext uri="{FF2B5EF4-FFF2-40B4-BE49-F238E27FC236}">
              <a16:creationId xmlns:a16="http://schemas.microsoft.com/office/drawing/2014/main" id="{3BF2B2D3-21A5-F802-5472-79A4858C721E}"/>
            </a:ext>
          </a:extLst>
        </xdr:cNvPr>
        <xdr:cNvSpPr txBox="1">
          <a:spLocks noChangeArrowheads="1"/>
        </xdr:cNvSpPr>
      </xdr:nvSpPr>
      <xdr:spPr bwMode="auto">
        <a:xfrm>
          <a:off x="6619875" y="0"/>
          <a:ext cx="0" cy="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70" name="Text Box 2">
          <a:extLst>
            <a:ext uri="{FF2B5EF4-FFF2-40B4-BE49-F238E27FC236}">
              <a16:creationId xmlns:a16="http://schemas.microsoft.com/office/drawing/2014/main" id="{A5A3F1E4-9164-F8EB-E81B-160027267F73}"/>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71" name="Text Box 3">
          <a:extLst>
            <a:ext uri="{FF2B5EF4-FFF2-40B4-BE49-F238E27FC236}">
              <a16:creationId xmlns:a16="http://schemas.microsoft.com/office/drawing/2014/main" id="{E8B6F05D-C4A5-690E-672F-A9C4CFAF6235}"/>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72" name="Text Box 4">
          <a:extLst>
            <a:ext uri="{FF2B5EF4-FFF2-40B4-BE49-F238E27FC236}">
              <a16:creationId xmlns:a16="http://schemas.microsoft.com/office/drawing/2014/main" id="{64886717-28D2-CC9F-3E75-7E54E20DE1DF}"/>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49</xdr:row>
      <xdr:rowOff>0</xdr:rowOff>
    </xdr:from>
    <xdr:to>
      <xdr:col>0</xdr:col>
      <xdr:colOff>0</xdr:colOff>
      <xdr:row>70</xdr:row>
      <xdr:rowOff>0</xdr:rowOff>
    </xdr:to>
    <xdr:sp macro="" textlink="">
      <xdr:nvSpPr>
        <xdr:cNvPr id="7173" name="Text Box 5">
          <a:extLst>
            <a:ext uri="{FF2B5EF4-FFF2-40B4-BE49-F238E27FC236}">
              <a16:creationId xmlns:a16="http://schemas.microsoft.com/office/drawing/2014/main" id="{5D20F3EC-4BEF-9287-649E-C8147B21D0BD}"/>
            </a:ext>
          </a:extLst>
        </xdr:cNvPr>
        <xdr:cNvSpPr txBox="1">
          <a:spLocks noChangeArrowheads="1"/>
        </xdr:cNvSpPr>
      </xdr:nvSpPr>
      <xdr:spPr bwMode="auto">
        <a:xfrm>
          <a:off x="0" y="12334875"/>
          <a:ext cx="0" cy="360045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49</xdr:row>
      <xdr:rowOff>0</xdr:rowOff>
    </xdr:from>
    <xdr:to>
      <xdr:col>0</xdr:col>
      <xdr:colOff>0</xdr:colOff>
      <xdr:row>66</xdr:row>
      <xdr:rowOff>0</xdr:rowOff>
    </xdr:to>
    <xdr:sp macro="" textlink="">
      <xdr:nvSpPr>
        <xdr:cNvPr id="7174" name="Text Box 6">
          <a:extLst>
            <a:ext uri="{FF2B5EF4-FFF2-40B4-BE49-F238E27FC236}">
              <a16:creationId xmlns:a16="http://schemas.microsoft.com/office/drawing/2014/main" id="{9E0C4A30-A09C-AC35-824C-05DA2966423A}"/>
            </a:ext>
          </a:extLst>
        </xdr:cNvPr>
        <xdr:cNvSpPr txBox="1">
          <a:spLocks noChangeArrowheads="1"/>
        </xdr:cNvSpPr>
      </xdr:nvSpPr>
      <xdr:spPr bwMode="auto">
        <a:xfrm>
          <a:off x="0" y="12334875"/>
          <a:ext cx="0" cy="291465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65</xdr:row>
      <xdr:rowOff>333375</xdr:rowOff>
    </xdr:from>
    <xdr:to>
      <xdr:col>0</xdr:col>
      <xdr:colOff>0</xdr:colOff>
      <xdr:row>68</xdr:row>
      <xdr:rowOff>323850</xdr:rowOff>
    </xdr:to>
    <xdr:sp macro="" textlink="">
      <xdr:nvSpPr>
        <xdr:cNvPr id="7175" name="Text Box 7">
          <a:extLst>
            <a:ext uri="{FF2B5EF4-FFF2-40B4-BE49-F238E27FC236}">
              <a16:creationId xmlns:a16="http://schemas.microsoft.com/office/drawing/2014/main" id="{CF04440F-E79C-0F0E-C479-685B412D5A7F}"/>
            </a:ext>
          </a:extLst>
        </xdr:cNvPr>
        <xdr:cNvSpPr txBox="1">
          <a:spLocks noChangeArrowheads="1"/>
        </xdr:cNvSpPr>
      </xdr:nvSpPr>
      <xdr:spPr bwMode="auto">
        <a:xfrm>
          <a:off x="0" y="15249525"/>
          <a:ext cx="0" cy="51435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0</xdr:col>
      <xdr:colOff>0</xdr:colOff>
      <xdr:row>49</xdr:row>
      <xdr:rowOff>0</xdr:rowOff>
    </xdr:from>
    <xdr:to>
      <xdr:col>0</xdr:col>
      <xdr:colOff>0</xdr:colOff>
      <xdr:row>58</xdr:row>
      <xdr:rowOff>0</xdr:rowOff>
    </xdr:to>
    <xdr:sp macro="" textlink="">
      <xdr:nvSpPr>
        <xdr:cNvPr id="7176" name="Text Box 8">
          <a:extLst>
            <a:ext uri="{FF2B5EF4-FFF2-40B4-BE49-F238E27FC236}">
              <a16:creationId xmlns:a16="http://schemas.microsoft.com/office/drawing/2014/main" id="{0ACBA7F3-1102-AE60-3B5F-674B1DED702A}"/>
            </a:ext>
          </a:extLst>
        </xdr:cNvPr>
        <xdr:cNvSpPr txBox="1">
          <a:spLocks noChangeArrowheads="1"/>
        </xdr:cNvSpPr>
      </xdr:nvSpPr>
      <xdr:spPr bwMode="auto">
        <a:xfrm>
          <a:off x="0" y="12334875"/>
          <a:ext cx="0" cy="154305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552450</xdr:colOff>
      <xdr:row>10</xdr:row>
      <xdr:rowOff>38100</xdr:rowOff>
    </xdr:from>
    <xdr:to>
      <xdr:col>4</xdr:col>
      <xdr:colOff>123825</xdr:colOff>
      <xdr:row>11</xdr:row>
      <xdr:rowOff>114300</xdr:rowOff>
    </xdr:to>
    <xdr:sp macro="" textlink="">
      <xdr:nvSpPr>
        <xdr:cNvPr id="7177" name="Text Box 9">
          <a:extLst>
            <a:ext uri="{FF2B5EF4-FFF2-40B4-BE49-F238E27FC236}">
              <a16:creationId xmlns:a16="http://schemas.microsoft.com/office/drawing/2014/main" id="{F15F84B2-EEDA-034A-EE38-64EDC82B8192}"/>
            </a:ext>
          </a:extLst>
        </xdr:cNvPr>
        <xdr:cNvSpPr txBox="1">
          <a:spLocks noChangeArrowheads="1"/>
        </xdr:cNvSpPr>
      </xdr:nvSpPr>
      <xdr:spPr bwMode="auto">
        <a:xfrm>
          <a:off x="1257300" y="2085975"/>
          <a:ext cx="885825" cy="24765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年齢区分</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7178" name="Text Box 10">
          <a:extLst>
            <a:ext uri="{FF2B5EF4-FFF2-40B4-BE49-F238E27FC236}">
              <a16:creationId xmlns:a16="http://schemas.microsoft.com/office/drawing/2014/main" id="{EB2CC638-2D6E-1038-E890-DD0D071EB67E}"/>
            </a:ext>
          </a:extLst>
        </xdr:cNvPr>
        <xdr:cNvSpPr txBox="1">
          <a:spLocks noChangeArrowheads="1"/>
        </xdr:cNvSpPr>
      </xdr:nvSpPr>
      <xdr:spPr bwMode="auto">
        <a:xfrm>
          <a:off x="6619875" y="0"/>
          <a:ext cx="0" cy="0"/>
        </a:xfrm>
        <a:prstGeom prst="rect">
          <a:avLst/>
        </a:prstGeom>
        <a:noFill/>
        <a:ln w="9525">
          <a:noFill/>
          <a:miter lim="800000"/>
          <a:headEnd/>
          <a:tailEnd/>
        </a:ln>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死因（病類）</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79" name="Text Box 11">
          <a:extLst>
            <a:ext uri="{FF2B5EF4-FFF2-40B4-BE49-F238E27FC236}">
              <a16:creationId xmlns:a16="http://schemas.microsoft.com/office/drawing/2014/main" id="{BB23BCE7-AD89-8437-C3D4-52C55E1933FF}"/>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病死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80" name="Text Box 12">
          <a:extLst>
            <a:ext uri="{FF2B5EF4-FFF2-40B4-BE49-F238E27FC236}">
              <a16:creationId xmlns:a16="http://schemas.microsoft.com/office/drawing/2014/main" id="{4836E682-C65C-EAD0-AFEE-AB0A14B1116E}"/>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0" bIns="0" anchor="b" upright="1"/>
        <a:lstStyle/>
        <a:p>
          <a:pPr algn="dist" rtl="0">
            <a:defRPr sz="1000"/>
          </a:pPr>
          <a:r>
            <a:rPr lang="ja-JP" altLang="en-US" sz="1100" b="0" i="0" strike="noStrike">
              <a:solidFill>
                <a:srgbClr val="000000"/>
              </a:solidFill>
              <a:latin typeface="ＭＳ Ｐゴシック"/>
              <a:ea typeface="ＭＳ Ｐゴシック"/>
            </a:rPr>
            <a:t>災害死</a:t>
          </a: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11</xdr:col>
      <xdr:colOff>0</xdr:colOff>
      <xdr:row>0</xdr:row>
      <xdr:rowOff>0</xdr:rowOff>
    </xdr:from>
    <xdr:to>
      <xdr:col>11</xdr:col>
      <xdr:colOff>0</xdr:colOff>
      <xdr:row>0</xdr:row>
      <xdr:rowOff>0</xdr:rowOff>
    </xdr:to>
    <xdr:sp macro="" textlink="">
      <xdr:nvSpPr>
        <xdr:cNvPr id="7181" name="Text Box 13">
          <a:extLst>
            <a:ext uri="{FF2B5EF4-FFF2-40B4-BE49-F238E27FC236}">
              <a16:creationId xmlns:a16="http://schemas.microsoft.com/office/drawing/2014/main" id="{9AD093CF-CA2A-B244-9B7F-465BA32AB4D0}"/>
            </a:ext>
          </a:extLst>
        </xdr:cNvPr>
        <xdr:cNvSpPr txBox="1">
          <a:spLocks noChangeArrowheads="1"/>
        </xdr:cNvSpPr>
      </xdr:nvSpPr>
      <xdr:spPr bwMode="auto">
        <a:xfrm>
          <a:off x="6619875" y="0"/>
          <a:ext cx="0" cy="0"/>
        </a:xfrm>
        <a:prstGeom prst="rect">
          <a:avLst/>
        </a:prstGeom>
        <a:noFill/>
        <a:ln w="9525">
          <a:noFill/>
          <a:miter lim="800000"/>
          <a:headEnd/>
          <a:tailEnd/>
        </a:ln>
        <a:effectLst/>
      </xdr:spPr>
      <xdr:txBody>
        <a:bodyPr vertOverflow="clip" vert="wordArtVertRtl" wrap="square" lIns="27432" tIns="0" rIns="27432" bIns="0" anchor="ctr" upright="1"/>
        <a:lstStyle/>
        <a:p>
          <a:pPr algn="dist" rtl="0">
            <a:defRPr sz="1000"/>
          </a:pPr>
          <a:r>
            <a:rPr lang="ja-JP" altLang="en-US" sz="1100" b="0" i="0" strike="noStrike">
              <a:solidFill>
                <a:srgbClr val="000000"/>
              </a:solidFill>
              <a:latin typeface="ＭＳ Ｐゴシック"/>
              <a:ea typeface="ＭＳ Ｐゴシック"/>
            </a:rPr>
            <a:t>悪性新生物</a:t>
          </a:r>
        </a:p>
        <a:p>
          <a:pPr algn="dist" rtl="0">
            <a:defRPr sz="1000"/>
          </a:pPr>
          <a:endParaRPr lang="ja-JP" altLang="en-US" sz="1100" b="0" i="0" strike="noStrike">
            <a:solidFill>
              <a:srgbClr val="000000"/>
            </a:solidFill>
            <a:latin typeface="ＭＳ Ｐゴシック"/>
            <a:ea typeface="ＭＳ Ｐゴシック"/>
          </a:endParaRPr>
        </a:p>
        <a:p>
          <a:pPr algn="dist"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552450</xdr:colOff>
      <xdr:row>10</xdr:row>
      <xdr:rowOff>38100</xdr:rowOff>
    </xdr:from>
    <xdr:to>
      <xdr:col>4</xdr:col>
      <xdr:colOff>123825</xdr:colOff>
      <xdr:row>11</xdr:row>
      <xdr:rowOff>114300</xdr:rowOff>
    </xdr:to>
    <xdr:sp macro="" textlink="">
      <xdr:nvSpPr>
        <xdr:cNvPr id="7182" name="Text Box 14">
          <a:extLst>
            <a:ext uri="{FF2B5EF4-FFF2-40B4-BE49-F238E27FC236}">
              <a16:creationId xmlns:a16="http://schemas.microsoft.com/office/drawing/2014/main" id="{9DF76B3B-677D-6C27-E71B-E49B4DDA9F17}"/>
            </a:ext>
          </a:extLst>
        </xdr:cNvPr>
        <xdr:cNvSpPr txBox="1">
          <a:spLocks noChangeArrowheads="1"/>
        </xdr:cNvSpPr>
      </xdr:nvSpPr>
      <xdr:spPr bwMode="auto">
        <a:xfrm>
          <a:off x="1257300" y="2085975"/>
          <a:ext cx="885825" cy="247650"/>
        </a:xfrm>
        <a:prstGeom prst="rect">
          <a:avLst/>
        </a:prstGeom>
        <a:noFill/>
        <a:ln w="9525">
          <a:noFill/>
          <a:miter lim="800000"/>
          <a:headEnd/>
          <a:tailEnd/>
        </a:ln>
        <a:effectLst/>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年齢区分</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6</xdr:row>
          <xdr:rowOff>0</xdr:rowOff>
        </xdr:from>
        <xdr:to>
          <xdr:col>5</xdr:col>
          <xdr:colOff>0</xdr:colOff>
          <xdr:row>7</xdr:row>
          <xdr:rowOff>0</xdr:rowOff>
        </xdr:to>
        <xdr:sp macro="" textlink="">
          <xdr:nvSpPr>
            <xdr:cNvPr id="8149" name="Option Button 981" hidden="1">
              <a:extLst>
                <a:ext uri="{63B3BB69-23CF-44E3-9099-C40C66FF867C}">
                  <a14:compatExt spid="_x0000_s8149"/>
                </a:ext>
                <a:ext uri="{FF2B5EF4-FFF2-40B4-BE49-F238E27FC236}">
                  <a16:creationId xmlns:a16="http://schemas.microsoft.com/office/drawing/2014/main" id="{00000000-0008-0000-0A00-0000D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6</xdr:row>
          <xdr:rowOff>0</xdr:rowOff>
        </xdr:from>
        <xdr:to>
          <xdr:col>6</xdr:col>
          <xdr:colOff>0</xdr:colOff>
          <xdr:row>7</xdr:row>
          <xdr:rowOff>0</xdr:rowOff>
        </xdr:to>
        <xdr:sp macro="" textlink="">
          <xdr:nvSpPr>
            <xdr:cNvPr id="8150" name="Option Button 982" hidden="1">
              <a:extLst>
                <a:ext uri="{63B3BB69-23CF-44E3-9099-C40C66FF867C}">
                  <a14:compatExt spid="_x0000_s8150"/>
                </a:ext>
                <a:ext uri="{FF2B5EF4-FFF2-40B4-BE49-F238E27FC236}">
                  <a16:creationId xmlns:a16="http://schemas.microsoft.com/office/drawing/2014/main" id="{00000000-0008-0000-0A00-0000D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lsha_fs2\Public\&#31038;&#21729;&#20491;&#20154;&#29992;&#12501;&#12457;&#12523;&#12480;&#12540;&#65288;&#12371;&#12398;&#22580;&#25152;&#20197;&#22806;&#12395;&#20491;&#20154;&#12398;&#12501;&#12457;&#12523;&#12480;&#12434;&#12388;&#12367;&#12425;&#12394;&#12356;&#12371;&#12392;&#65289;\19709%20&#20304;&#34276;&#25958;\H22&#24180;&#24230;%20JALSHA\90_&#25171;&#12385;&#21512;&#12431;&#12379;&#36039;&#26009;\0521_JALSHA\&#12304;&#12487;&#12514;&#29256;&#12305;&#35519;&#26619;&#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
      <sheetName val="２"/>
      <sheetName val="３"/>
      <sheetName val="４"/>
      <sheetName val="５"/>
      <sheetName val="６"/>
      <sheetName val="システム"/>
      <sheetName val="７"/>
      <sheetName val="DATAⅠ"/>
      <sheetName val="DATAⅡ"/>
      <sheetName val="DATAⅢ"/>
      <sheetName val="DATAⅣ"/>
      <sheetName val="DATAⅤ"/>
      <sheetName val="コメント"/>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6">
          <cell r="A6" t="str">
            <v>○</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3BF1-F69C-49FC-AD4B-F9B2D092F17C}">
  <sheetPr codeName="Sheet1">
    <pageSetUpPr fitToPage="1"/>
  </sheetPr>
  <dimension ref="A2:Z31"/>
  <sheetViews>
    <sheetView showGridLines="0" tabSelected="1" view="pageBreakPreview" zoomScale="80" zoomScaleNormal="80" zoomScaleSheetLayoutView="80" workbookViewId="0">
      <selection activeCell="J9" sqref="J9"/>
    </sheetView>
  </sheetViews>
  <sheetFormatPr defaultRowHeight="18" customHeight="1" x14ac:dyDescent="0.15"/>
  <cols>
    <col min="1" max="1" width="2.875" style="5" customWidth="1"/>
    <col min="2" max="2" width="18.625" style="5" customWidth="1"/>
    <col min="3" max="3" width="61.5" style="5" customWidth="1"/>
    <col min="4" max="4" width="2.875" style="5" customWidth="1"/>
    <col min="5" max="5" width="5.625" style="5" customWidth="1"/>
    <col min="6" max="24" width="9" style="5"/>
    <col min="25" max="25" width="10.625" style="377" customWidth="1"/>
    <col min="26" max="26" width="20.625" style="377" customWidth="1"/>
    <col min="27" max="16384" width="9" style="5"/>
  </cols>
  <sheetData>
    <row r="2" spans="1:26" s="44" customFormat="1" ht="21" x14ac:dyDescent="0.15">
      <c r="A2" s="171" t="s">
        <v>879</v>
      </c>
      <c r="B2" s="46"/>
      <c r="C2" s="46"/>
      <c r="D2" s="46"/>
      <c r="Y2" s="377"/>
      <c r="Z2" s="377"/>
    </row>
    <row r="3" spans="1:26" s="44" customFormat="1" ht="21" x14ac:dyDescent="0.15">
      <c r="A3" s="45"/>
      <c r="B3" s="46"/>
      <c r="C3" s="46"/>
      <c r="D3" s="46"/>
      <c r="Y3" s="377"/>
      <c r="Z3" s="377"/>
    </row>
    <row r="4" spans="1:26" s="44" customFormat="1" ht="29.25" customHeight="1" x14ac:dyDescent="0.15">
      <c r="A4" s="45" t="s">
        <v>204</v>
      </c>
      <c r="B4" s="46"/>
      <c r="C4" s="46"/>
      <c r="D4" s="46"/>
      <c r="Y4" s="377"/>
      <c r="Z4" s="377"/>
    </row>
    <row r="5" spans="1:26" ht="34.5" customHeight="1" thickBot="1" x14ac:dyDescent="0.2"/>
    <row r="6" spans="1:26" ht="39.950000000000003" customHeight="1" x14ac:dyDescent="0.15">
      <c r="A6" s="6"/>
      <c r="B6" s="7"/>
      <c r="C6" s="7"/>
      <c r="D6" s="8"/>
    </row>
    <row r="7" spans="1:26" ht="39.950000000000003" customHeight="1" x14ac:dyDescent="0.15">
      <c r="A7" s="9"/>
      <c r="B7" s="113" t="s">
        <v>135</v>
      </c>
      <c r="C7" s="144"/>
      <c r="D7" s="10"/>
    </row>
    <row r="8" spans="1:26" ht="39.950000000000003" customHeight="1" x14ac:dyDescent="0.15">
      <c r="A8" s="9"/>
      <c r="B8" s="113" t="s">
        <v>136</v>
      </c>
      <c r="C8" s="159"/>
      <c r="D8" s="10"/>
    </row>
    <row r="9" spans="1:26" ht="39.950000000000003" customHeight="1" x14ac:dyDescent="0.15">
      <c r="A9" s="9"/>
      <c r="B9" s="43" t="s">
        <v>110</v>
      </c>
      <c r="C9" s="158"/>
      <c r="D9" s="10"/>
    </row>
    <row r="10" spans="1:26" ht="39.950000000000003" customHeight="1" x14ac:dyDescent="0.15">
      <c r="A10" s="9"/>
      <c r="B10" s="43" t="s">
        <v>111</v>
      </c>
      <c r="C10" s="158"/>
      <c r="D10" s="10"/>
    </row>
    <row r="11" spans="1:26" ht="39.950000000000003" customHeight="1" x14ac:dyDescent="0.15">
      <c r="A11" s="9"/>
      <c r="B11" s="43" t="s">
        <v>74</v>
      </c>
      <c r="C11" s="158"/>
      <c r="D11" s="10"/>
    </row>
    <row r="12" spans="1:26" ht="39.950000000000003" customHeight="1" x14ac:dyDescent="0.15">
      <c r="A12" s="9"/>
      <c r="B12" s="66" t="s">
        <v>142</v>
      </c>
      <c r="C12" s="158"/>
      <c r="D12" s="10"/>
    </row>
    <row r="13" spans="1:26" ht="39.950000000000003" customHeight="1" x14ac:dyDescent="0.15">
      <c r="A13" s="9"/>
      <c r="B13" s="43" t="s">
        <v>112</v>
      </c>
      <c r="C13" s="158"/>
      <c r="D13" s="10"/>
    </row>
    <row r="14" spans="1:26" ht="18.75" x14ac:dyDescent="0.15">
      <c r="A14" s="9"/>
      <c r="B14" s="24"/>
      <c r="C14" s="21"/>
      <c r="D14" s="10"/>
    </row>
    <row r="15" spans="1:26" ht="18.75" x14ac:dyDescent="0.15">
      <c r="A15" s="9"/>
      <c r="B15" s="24" t="s">
        <v>195</v>
      </c>
      <c r="D15" s="10"/>
    </row>
    <row r="16" spans="1:26" ht="39.950000000000003" customHeight="1" thickBot="1" x14ac:dyDescent="0.2">
      <c r="A16" s="11"/>
      <c r="B16" s="12"/>
      <c r="C16" s="12"/>
      <c r="D16" s="13"/>
    </row>
    <row r="24" spans="2:3" ht="18" hidden="1" customHeight="1" x14ac:dyDescent="0.15">
      <c r="B24" s="361" t="s">
        <v>736</v>
      </c>
      <c r="C24" s="361"/>
    </row>
    <row r="25" spans="2:3" ht="18" hidden="1" customHeight="1" x14ac:dyDescent="0.15">
      <c r="B25" s="361" t="s">
        <v>737</v>
      </c>
      <c r="C25" s="361">
        <f>MAX('１'!AG:AG)</f>
        <v>6</v>
      </c>
    </row>
    <row r="26" spans="2:3" ht="18" hidden="1" customHeight="1" x14ac:dyDescent="0.15">
      <c r="B26" s="361" t="s">
        <v>738</v>
      </c>
      <c r="C26" s="361">
        <v>0</v>
      </c>
    </row>
    <row r="27" spans="2:3" ht="18" hidden="1" customHeight="1" x14ac:dyDescent="0.15">
      <c r="B27" s="361" t="s">
        <v>739</v>
      </c>
      <c r="C27" s="361">
        <f>MAX('３'!AD:AD)</f>
        <v>0</v>
      </c>
    </row>
    <row r="28" spans="2:3" ht="18" hidden="1" customHeight="1" x14ac:dyDescent="0.15">
      <c r="B28" s="361" t="s">
        <v>740</v>
      </c>
      <c r="C28" s="361">
        <f>MAX('４'!AD:AD)</f>
        <v>1</v>
      </c>
    </row>
    <row r="29" spans="2:3" ht="18" hidden="1" customHeight="1" x14ac:dyDescent="0.15">
      <c r="B29" s="361" t="s">
        <v>741</v>
      </c>
      <c r="C29" s="361">
        <f>MAX('５'!K:K)</f>
        <v>1</v>
      </c>
    </row>
    <row r="30" spans="2:3" ht="18" hidden="1" customHeight="1" x14ac:dyDescent="0.15">
      <c r="B30" s="361" t="s">
        <v>742</v>
      </c>
      <c r="C30" s="361">
        <f>MAX('６'!O:O)</f>
        <v>2</v>
      </c>
    </row>
    <row r="31" spans="2:3" ht="18" hidden="1" customHeight="1" x14ac:dyDescent="0.15">
      <c r="B31" s="361" t="s">
        <v>743</v>
      </c>
      <c r="C31" s="361">
        <f>MAX('7'!O:O)</f>
        <v>2</v>
      </c>
    </row>
  </sheetData>
  <phoneticPr fontId="2"/>
  <dataValidations count="1">
    <dataValidation type="list" showInputMessage="1" showErrorMessage="1" errorTitle="入力エラー" error="リストより団体区分を選択してください。" prompt="団体区分を選択してください。" sqref="C8" xr:uid="{F7B3F448-BE4D-4DF2-991B-602A61294D5B}">
      <formula1>"１.都道府県,２.指定都市,３.東京都特別区,４.市（A),５.市（B),６.町村"</formula1>
    </dataValidation>
  </dataValidations>
  <printOptions horizontalCentered="1"/>
  <pageMargins left="0.78740157480314965" right="0.78740157480314965" top="0.78740157480314965" bottom="0.59055118110236227" header="0.78740157480314965"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E3080-88BF-4DF9-99F4-10E1FA98B8C5}">
  <sheetPr codeName="Sheet7">
    <pageSetUpPr fitToPage="1"/>
  </sheetPr>
  <dimension ref="A1:Q63"/>
  <sheetViews>
    <sheetView showGridLines="0" topLeftCell="A22" zoomScale="80" zoomScaleNormal="80" zoomScaleSheetLayoutView="100" workbookViewId="0">
      <selection activeCell="S18" sqref="S18"/>
    </sheetView>
  </sheetViews>
  <sheetFormatPr defaultRowHeight="13.5" x14ac:dyDescent="0.15"/>
  <cols>
    <col min="1" max="2" width="4.625" style="2" customWidth="1"/>
    <col min="3" max="11" width="8.625" style="2" customWidth="1"/>
    <col min="12" max="13" width="9" style="2"/>
    <col min="14" max="15" width="10.625" style="361" hidden="1" customWidth="1"/>
    <col min="16" max="16" width="20.625" style="361" hidden="1" customWidth="1"/>
    <col min="17" max="17" width="50.5" style="361" hidden="1" customWidth="1"/>
    <col min="18" max="16384" width="9" style="2"/>
  </cols>
  <sheetData>
    <row r="1" spans="1:17" ht="17.25" x14ac:dyDescent="0.15">
      <c r="A1" s="74" t="s">
        <v>213</v>
      </c>
      <c r="B1" s="16"/>
      <c r="C1" s="16"/>
      <c r="D1" s="16"/>
      <c r="E1" s="16"/>
      <c r="F1" s="16"/>
      <c r="G1" s="16"/>
      <c r="H1" s="16"/>
      <c r="I1" s="16"/>
      <c r="J1" s="16"/>
      <c r="K1" s="16"/>
      <c r="N1" s="360" t="s">
        <v>683</v>
      </c>
      <c r="O1" s="375">
        <f>IF(Q1="","",1)</f>
        <v>1</v>
      </c>
      <c r="P1" s="376" t="s">
        <v>433</v>
      </c>
      <c r="Q1" s="376" t="str">
        <f>IF($A$8=1,IF($L$34=0,"死亡事例有が選択されていますが、該当人数が0人です。",""),"")</f>
        <v>死亡事例有が選択されていますが、該当人数が0人です。</v>
      </c>
    </row>
    <row r="2" spans="1:17" x14ac:dyDescent="0.15">
      <c r="A2" s="26"/>
      <c r="B2" s="26"/>
      <c r="C2" s="26"/>
      <c r="D2" s="26"/>
      <c r="E2" s="26"/>
      <c r="F2" s="26"/>
      <c r="G2" s="26"/>
      <c r="H2" s="26"/>
      <c r="I2" s="26"/>
      <c r="J2" s="26"/>
      <c r="K2" s="26"/>
      <c r="N2" s="360" t="s">
        <v>684</v>
      </c>
      <c r="O2" s="375" t="str">
        <f>IF(Q2="","",MAX(O1)+1)</f>
        <v/>
      </c>
      <c r="P2" s="376" t="s">
        <v>433</v>
      </c>
      <c r="Q2" s="376" t="str">
        <f>IF($A$8=2,IF($L$34&gt;0,"死亡事例無が選択されていますが、対象者が存在します。",""),"")</f>
        <v/>
      </c>
    </row>
    <row r="3" spans="1:17" s="15" customFormat="1" ht="21" customHeight="1" x14ac:dyDescent="0.15">
      <c r="A3" s="791" t="s">
        <v>145</v>
      </c>
      <c r="B3" s="792"/>
      <c r="C3" s="792"/>
      <c r="D3" s="793"/>
      <c r="E3" s="785" t="str">
        <f>IF(ISBLANK(表紙!C9),"",表紙!C9)</f>
        <v/>
      </c>
      <c r="F3" s="786"/>
      <c r="G3" s="786"/>
      <c r="H3" s="786"/>
      <c r="I3" s="786"/>
      <c r="J3" s="786"/>
      <c r="K3" s="787"/>
      <c r="N3" s="360" t="s">
        <v>685</v>
      </c>
      <c r="O3" s="375">
        <f>IF(Q3="","",MAX($O$1:O2)+1)</f>
        <v>2</v>
      </c>
      <c r="P3" s="376" t="s">
        <v>434</v>
      </c>
      <c r="Q3" s="376" t="str">
        <f>IF(LEN($E$13&amp;$F$13&amp;$G$13&amp;$H$13&amp;$I$13&amp;$J$13&amp;$K$13)=0,"対象部局の総職員数が入力されていません。","")</f>
        <v>対象部局の総職員数が入力されていません。</v>
      </c>
    </row>
    <row r="4" spans="1:17" s="15" customFormat="1" ht="21" customHeight="1" x14ac:dyDescent="0.15">
      <c r="A4" s="794" t="s">
        <v>135</v>
      </c>
      <c r="B4" s="795"/>
      <c r="C4" s="795"/>
      <c r="D4" s="796"/>
      <c r="E4" s="797" t="str">
        <f>IF(ISBLANK(表紙!C7),"",表紙!C7)</f>
        <v/>
      </c>
      <c r="F4" s="798"/>
      <c r="G4" s="798"/>
      <c r="H4" s="798"/>
      <c r="I4" s="798"/>
      <c r="J4" s="798"/>
      <c r="K4" s="799"/>
      <c r="N4" s="360" t="s">
        <v>686</v>
      </c>
      <c r="O4" s="375" t="str">
        <f>IF(Q4="","",MAX($O$1:O3)+1)</f>
        <v/>
      </c>
      <c r="P4" s="376" t="s">
        <v>434</v>
      </c>
      <c r="Q4" s="376" t="str">
        <f>IF(LEN($E$13&amp;$F$13&amp;$G$13&amp;$H$13&amp;$I$13&amp;$J$13)=0,"",IF(SUM($E$13:$J$13)=$K$13,"","年齢毎の人数と合計人数が合っていません。"))</f>
        <v/>
      </c>
    </row>
    <row r="5" spans="1:17" s="15" customFormat="1" ht="21" customHeight="1" x14ac:dyDescent="0.15">
      <c r="A5" s="791" t="s">
        <v>146</v>
      </c>
      <c r="B5" s="792"/>
      <c r="C5" s="792"/>
      <c r="D5" s="793"/>
      <c r="E5" s="788"/>
      <c r="F5" s="553"/>
      <c r="G5" s="553"/>
      <c r="H5" s="553"/>
      <c r="I5" s="553"/>
      <c r="J5" s="553"/>
      <c r="K5" s="554"/>
      <c r="N5" s="360" t="s">
        <v>687</v>
      </c>
      <c r="O5" s="375" t="str">
        <f>IF(Q5="","",MAX($O$1:O4)+1)</f>
        <v/>
      </c>
      <c r="P5" s="376" t="s">
        <v>435</v>
      </c>
      <c r="Q5" s="376" t="str">
        <f>IF(LEN($E$14&amp;$F$14&amp;$G$14&amp;$H$14&amp;$I$14&amp;$J$14)=0,"",IF(SUM($E$14:$J$14)=$K$14,"","年齢毎の人数と合計人数が合っていません。"))</f>
        <v/>
      </c>
    </row>
    <row r="6" spans="1:17" s="15" customFormat="1" ht="21" customHeight="1" x14ac:dyDescent="0.15">
      <c r="A6" s="791" t="s">
        <v>147</v>
      </c>
      <c r="B6" s="792"/>
      <c r="C6" s="792"/>
      <c r="D6" s="793"/>
      <c r="E6" s="788"/>
      <c r="F6" s="789"/>
      <c r="G6" s="789"/>
      <c r="H6" s="789"/>
      <c r="I6" s="789"/>
      <c r="J6" s="789"/>
      <c r="K6" s="790"/>
      <c r="N6" s="360" t="s">
        <v>688</v>
      </c>
      <c r="O6" s="375" t="str">
        <f>IF(Q6="","",MAX($O$1:O5)+1)</f>
        <v/>
      </c>
      <c r="P6" s="376" t="s">
        <v>436</v>
      </c>
      <c r="Q6" s="376" t="str">
        <f>IF(LEN($E$15&amp;$F$15&amp;$G$15&amp;$H$15&amp;$I$15&amp;$J$15)=0,"",IF(SUM($E$15:$J$15)=$K$15,"","年齢毎の人数と合計人数が合っていません。"))</f>
        <v/>
      </c>
    </row>
    <row r="7" spans="1:17" s="15" customFormat="1" ht="21" customHeight="1" x14ac:dyDescent="0.15">
      <c r="A7" s="791" t="s">
        <v>148</v>
      </c>
      <c r="B7" s="792"/>
      <c r="C7" s="792"/>
      <c r="D7" s="793"/>
      <c r="E7" s="295" t="s">
        <v>431</v>
      </c>
      <c r="F7" s="296" t="s">
        <v>432</v>
      </c>
      <c r="G7" s="297" t="s">
        <v>212</v>
      </c>
      <c r="H7" s="298"/>
      <c r="I7" s="298"/>
      <c r="J7" s="298"/>
      <c r="K7" s="299"/>
      <c r="N7" s="360" t="s">
        <v>689</v>
      </c>
      <c r="O7" s="375" t="str">
        <f>IF(Q7="","",MAX($O$1:O6)+1)</f>
        <v/>
      </c>
      <c r="P7" s="376" t="s">
        <v>437</v>
      </c>
      <c r="Q7" s="376" t="str">
        <f>IF(LEN($E$16&amp;$F$16&amp;$G$16&amp;$H$16&amp;$I$16&amp;$J$16)=0,"",IF(SUM($E$16:$J$16)=$K$16,"","年齢毎の人数と合計人数が合っていません。"))</f>
        <v/>
      </c>
    </row>
    <row r="8" spans="1:17" s="15" customFormat="1" ht="21" hidden="1" customHeight="1" x14ac:dyDescent="0.15">
      <c r="A8" s="294">
        <v>1</v>
      </c>
      <c r="B8" s="290"/>
      <c r="C8" s="290"/>
      <c r="D8" s="290"/>
      <c r="E8" s="291"/>
      <c r="F8" s="291"/>
      <c r="G8" s="292"/>
      <c r="H8" s="293"/>
      <c r="I8" s="293"/>
      <c r="J8" s="293"/>
      <c r="K8" s="293"/>
      <c r="N8" s="360"/>
      <c r="O8" s="375" t="str">
        <f>IF(Q8="","",MAX($O$1:O7)+1)</f>
        <v/>
      </c>
      <c r="P8" s="376"/>
      <c r="Q8" s="376"/>
    </row>
    <row r="9" spans="1:17" s="18" customFormat="1" ht="12" x14ac:dyDescent="0.15">
      <c r="A9" s="18" t="s">
        <v>219</v>
      </c>
      <c r="E9" s="24"/>
      <c r="F9" s="24"/>
      <c r="G9" s="24"/>
      <c r="H9" s="24"/>
      <c r="I9" s="24"/>
      <c r="J9" s="24"/>
      <c r="K9" s="24"/>
      <c r="N9" s="360" t="s">
        <v>749</v>
      </c>
      <c r="O9" s="375" t="str">
        <f>IF(Q9="","",MAX($O$1:O8)+1)</f>
        <v/>
      </c>
      <c r="P9" s="376" t="s">
        <v>748</v>
      </c>
      <c r="Q9" s="376" t="str">
        <f>IF(LEN($E$17&amp;$F$17&amp;$G$17&amp;$H$17&amp;$I$17&amp;$J$17)=0,"",IF(SUM($E$17:$J$17)=$K$17,"","年齢毎の人数と合計人数が合っていません。"))</f>
        <v/>
      </c>
    </row>
    <row r="10" spans="1:17" x14ac:dyDescent="0.15">
      <c r="K10" s="23" t="s">
        <v>149</v>
      </c>
      <c r="N10" s="360" t="s">
        <v>690</v>
      </c>
      <c r="O10" s="375" t="str">
        <f>IF(Q10="","",MAX($O$1:O9)+1)</f>
        <v/>
      </c>
      <c r="P10" s="376" t="s">
        <v>439</v>
      </c>
      <c r="Q10" s="376" t="str">
        <f>IF(LEN($E$18&amp;$F$18&amp;$G$18&amp;$H$18&amp;$I$18&amp;$J$18)=0,"",IF(SUM($E$18:$J$18)=$K$18,"","年齢毎の人数と合計人数が合っていません。"))</f>
        <v/>
      </c>
    </row>
    <row r="11" spans="1:17" x14ac:dyDescent="0.15">
      <c r="A11" s="740"/>
      <c r="B11" s="741"/>
      <c r="C11" s="741"/>
      <c r="D11" s="742"/>
      <c r="E11" s="29" t="s">
        <v>150</v>
      </c>
      <c r="F11" s="30" t="s">
        <v>151</v>
      </c>
      <c r="G11" s="30" t="s">
        <v>152</v>
      </c>
      <c r="H11" s="30" t="s">
        <v>153</v>
      </c>
      <c r="I11" s="30" t="s">
        <v>154</v>
      </c>
      <c r="J11" s="60" t="s">
        <v>155</v>
      </c>
      <c r="K11" s="748" t="s">
        <v>156</v>
      </c>
      <c r="N11" s="360" t="s">
        <v>691</v>
      </c>
      <c r="O11" s="375" t="str">
        <f>IF(Q11="","",MAX($O$1:O10)+1)</f>
        <v/>
      </c>
      <c r="P11" s="376" t="s">
        <v>440</v>
      </c>
      <c r="Q11" s="376" t="str">
        <f>IF(LEN($E$19&amp;$F$19&amp;$G$19&amp;$H$19&amp;$I$19&amp;$J$19)=0,"",IF(SUM($E$19:$J$19)=$K$19,"","年齢毎の人数と合計人数が合っていません。"))</f>
        <v/>
      </c>
    </row>
    <row r="12" spans="1:17" ht="14.25" thickBot="1" x14ac:dyDescent="0.2">
      <c r="A12" s="743"/>
      <c r="B12" s="744"/>
      <c r="C12" s="744"/>
      <c r="D12" s="745"/>
      <c r="E12" s="86" t="s">
        <v>157</v>
      </c>
      <c r="F12" s="87" t="s">
        <v>158</v>
      </c>
      <c r="G12" s="87" t="s">
        <v>159</v>
      </c>
      <c r="H12" s="87" t="s">
        <v>160</v>
      </c>
      <c r="I12" s="87" t="s">
        <v>161</v>
      </c>
      <c r="J12" s="88" t="s">
        <v>162</v>
      </c>
      <c r="K12" s="749"/>
      <c r="N12" s="360" t="s">
        <v>692</v>
      </c>
      <c r="O12" s="375" t="str">
        <f>IF(Q12="","",MAX($O$1:O11)+1)</f>
        <v/>
      </c>
      <c r="P12" s="376" t="s">
        <v>441</v>
      </c>
      <c r="Q12" s="376" t="str">
        <f>IF(LEN($E$20&amp;$F$20&amp;$G$20&amp;$H$20&amp;$I$20&amp;$J$20)=0,"",IF(SUM($E$20:$J$20)=$K$20,"","年齢毎の人数と合計人数が合っていません。"))</f>
        <v/>
      </c>
    </row>
    <row r="13" spans="1:17" ht="25.5" customHeight="1" thickBot="1" x14ac:dyDescent="0.2">
      <c r="A13" s="750" t="s">
        <v>734</v>
      </c>
      <c r="B13" s="751"/>
      <c r="C13" s="751"/>
      <c r="D13" s="752"/>
      <c r="E13" s="304"/>
      <c r="F13" s="305"/>
      <c r="G13" s="305"/>
      <c r="H13" s="305"/>
      <c r="I13" s="305"/>
      <c r="J13" s="306"/>
      <c r="K13" s="307"/>
      <c r="L13" s="300">
        <f>SUM(E13:J13)</f>
        <v>0</v>
      </c>
      <c r="N13" s="360" t="s">
        <v>693</v>
      </c>
      <c r="O13" s="375" t="str">
        <f>IF(Q13="","",MAX($O$1:O12)+1)</f>
        <v/>
      </c>
      <c r="P13" s="376" t="s">
        <v>442</v>
      </c>
      <c r="Q13" s="376" t="str">
        <f>IF(LEN($E$21&amp;$F$21&amp;$G$21&amp;$H$21&amp;$I$21&amp;$J$21)=0,"",IF(SUM($E$21:$J$21)=$K$21,"","年齢毎の人数と合計人数が合っていません。"))</f>
        <v/>
      </c>
    </row>
    <row r="14" spans="1:17" ht="25.5" customHeight="1" x14ac:dyDescent="0.15">
      <c r="A14" s="764" t="s">
        <v>163</v>
      </c>
      <c r="B14" s="770" t="s">
        <v>164</v>
      </c>
      <c r="C14" s="779" t="s">
        <v>188</v>
      </c>
      <c r="D14" s="94" t="s">
        <v>166</v>
      </c>
      <c r="E14" s="308"/>
      <c r="F14" s="309"/>
      <c r="G14" s="309"/>
      <c r="H14" s="309"/>
      <c r="I14" s="309"/>
      <c r="J14" s="310"/>
      <c r="K14" s="311"/>
      <c r="L14" s="300">
        <f>SUM(E14:J14)</f>
        <v>0</v>
      </c>
      <c r="N14" s="360" t="s">
        <v>694</v>
      </c>
      <c r="O14" s="375" t="str">
        <f>IF(Q14="","",MAX($O$1:O13)+1)</f>
        <v/>
      </c>
      <c r="P14" s="376" t="s">
        <v>443</v>
      </c>
      <c r="Q14" s="376" t="str">
        <f>IF(LEN($E$22&amp;$F$22&amp;$G$22&amp;$H$22&amp;$I$22&amp;$J$22)=0,"",IF(SUM($E$22:$J$22)=$K$22,"","年齢毎の人数と合計人数が合っていません。"))</f>
        <v/>
      </c>
    </row>
    <row r="15" spans="1:17" ht="25.5" customHeight="1" x14ac:dyDescent="0.15">
      <c r="A15" s="765"/>
      <c r="B15" s="771"/>
      <c r="C15" s="780"/>
      <c r="D15" s="27" t="s">
        <v>167</v>
      </c>
      <c r="E15" s="312"/>
      <c r="F15" s="313"/>
      <c r="G15" s="313"/>
      <c r="H15" s="313"/>
      <c r="I15" s="313"/>
      <c r="J15" s="314"/>
      <c r="K15" s="315"/>
      <c r="L15" s="300">
        <f t="shared" ref="L15:L33" si="0">SUM(E15:J15)</f>
        <v>0</v>
      </c>
      <c r="N15" s="360" t="s">
        <v>695</v>
      </c>
      <c r="O15" s="375" t="str">
        <f>IF(Q15="","",MAX($O$1:O14)+1)</f>
        <v/>
      </c>
      <c r="P15" s="376" t="s">
        <v>444</v>
      </c>
      <c r="Q15" s="376" t="str">
        <f>IF(LEN($E$23&amp;$F$23&amp;$G$23&amp;$H$23&amp;$I$23&amp;$J$23)=0,"",IF(SUM($E$23:$J$23)=$K$23,"","年齢毎の人数と合計人数が合っていません。"))</f>
        <v/>
      </c>
    </row>
    <row r="16" spans="1:17" ht="25.5" customHeight="1" x14ac:dyDescent="0.15">
      <c r="A16" s="765"/>
      <c r="B16" s="771"/>
      <c r="C16" s="780"/>
      <c r="D16" s="27" t="s">
        <v>168</v>
      </c>
      <c r="E16" s="312"/>
      <c r="F16" s="313"/>
      <c r="G16" s="313"/>
      <c r="H16" s="313"/>
      <c r="I16" s="313"/>
      <c r="J16" s="314"/>
      <c r="K16" s="315"/>
      <c r="L16" s="300">
        <f t="shared" si="0"/>
        <v>0</v>
      </c>
      <c r="N16" s="360" t="s">
        <v>696</v>
      </c>
      <c r="O16" s="375" t="str">
        <f>IF(Q16="","",MAX($O$1:O15)+1)</f>
        <v/>
      </c>
      <c r="P16" s="376" t="s">
        <v>446</v>
      </c>
      <c r="Q16" s="376" t="str">
        <f>IF(LEN($E$24&amp;$F$24&amp;$G$24&amp;$H$24&amp;$I$24&amp;$J$24)=0,"",IF(SUM($E$24:$J$24)=$K$24,"","年齢毎の人数と合計人数が合っていません。"))</f>
        <v/>
      </c>
    </row>
    <row r="17" spans="1:17" ht="25.5" customHeight="1" x14ac:dyDescent="0.15">
      <c r="A17" s="765"/>
      <c r="B17" s="771"/>
      <c r="C17" s="780"/>
      <c r="D17" s="27" t="s">
        <v>169</v>
      </c>
      <c r="E17" s="312"/>
      <c r="F17" s="313"/>
      <c r="G17" s="313"/>
      <c r="H17" s="313"/>
      <c r="I17" s="313"/>
      <c r="J17" s="314"/>
      <c r="K17" s="315"/>
      <c r="L17" s="300">
        <f t="shared" si="0"/>
        <v>0</v>
      </c>
      <c r="N17" s="360" t="s">
        <v>697</v>
      </c>
      <c r="O17" s="375" t="str">
        <f>IF(Q17="","",MAX($O$1:O16)+1)</f>
        <v/>
      </c>
      <c r="P17" s="376" t="s">
        <v>447</v>
      </c>
      <c r="Q17" s="376" t="str">
        <f>IF(LEN($E$25&amp;$F$25&amp;$G$25&amp;$H$25&amp;$I$25&amp;$J$25)=0,"",IF(SUM($E$25:$J$25)=$K$25,"","年齢毎の人数と合計人数が合っていません。"))</f>
        <v/>
      </c>
    </row>
    <row r="18" spans="1:17" ht="25.5" customHeight="1" x14ac:dyDescent="0.15">
      <c r="A18" s="765"/>
      <c r="B18" s="771"/>
      <c r="C18" s="780"/>
      <c r="D18" s="27" t="s">
        <v>170</v>
      </c>
      <c r="E18" s="312"/>
      <c r="F18" s="313"/>
      <c r="G18" s="313"/>
      <c r="H18" s="313"/>
      <c r="I18" s="313"/>
      <c r="J18" s="314"/>
      <c r="K18" s="315"/>
      <c r="L18" s="300">
        <f t="shared" si="0"/>
        <v>0</v>
      </c>
      <c r="N18" s="360" t="s">
        <v>698</v>
      </c>
      <c r="O18" s="375" t="str">
        <f>IF(Q18="","",MAX($O$1:O17)+1)</f>
        <v/>
      </c>
      <c r="P18" s="376" t="s">
        <v>448</v>
      </c>
      <c r="Q18" s="376" t="str">
        <f>IF(LEN($E$26&amp;$F$26&amp;$G$26&amp;$H$26&amp;$I$26&amp;$J$26)=0,"",IF(SUM($E$26:$J$26)=$K$26,"","年齢毎の人数と合計人数が合っていません。"))</f>
        <v/>
      </c>
    </row>
    <row r="19" spans="1:17" ht="25.5" customHeight="1" x14ac:dyDescent="0.15">
      <c r="A19" s="765"/>
      <c r="B19" s="771"/>
      <c r="C19" s="780"/>
      <c r="D19" s="27" t="s">
        <v>93</v>
      </c>
      <c r="E19" s="312"/>
      <c r="F19" s="313"/>
      <c r="G19" s="313"/>
      <c r="H19" s="313"/>
      <c r="I19" s="313"/>
      <c r="J19" s="314"/>
      <c r="K19" s="315"/>
      <c r="L19" s="300">
        <f t="shared" si="0"/>
        <v>0</v>
      </c>
      <c r="N19" s="360" t="s">
        <v>699</v>
      </c>
      <c r="O19" s="375" t="str">
        <f>IF(Q19="","",MAX($O$1:O18)+1)</f>
        <v/>
      </c>
      <c r="P19" s="376" t="s">
        <v>450</v>
      </c>
      <c r="Q19" s="376" t="str">
        <f>IF(LEN($E$27&amp;$F$27&amp;$G$27&amp;$H$27&amp;$I$27&amp;$J$27)=0,"",IF(SUM($E$27:$J$27)=$K$27,"","年齢毎の人数と合計人数が合っていません。"))</f>
        <v/>
      </c>
    </row>
    <row r="20" spans="1:17" ht="25.5" customHeight="1" x14ac:dyDescent="0.15">
      <c r="A20" s="765"/>
      <c r="B20" s="771"/>
      <c r="C20" s="780"/>
      <c r="D20" s="27" t="s">
        <v>171</v>
      </c>
      <c r="E20" s="312"/>
      <c r="F20" s="313"/>
      <c r="G20" s="313"/>
      <c r="H20" s="313"/>
      <c r="I20" s="313"/>
      <c r="J20" s="314"/>
      <c r="K20" s="315"/>
      <c r="L20" s="300">
        <f t="shared" si="0"/>
        <v>0</v>
      </c>
      <c r="N20" s="360" t="s">
        <v>700</v>
      </c>
      <c r="O20" s="375" t="str">
        <f>IF(Q20="","",MAX($O$1:O19)+1)</f>
        <v/>
      </c>
      <c r="P20" s="376" t="s">
        <v>451</v>
      </c>
      <c r="Q20" s="376" t="str">
        <f>IF(LEN($E$28&amp;$F$28&amp;$G$28&amp;$H$28&amp;$I$28&amp;$J$28)=0,"",IF(SUM($E$28:$J$28)=$K$28,"","年齢毎の人数と合計人数が合っていません。"))</f>
        <v/>
      </c>
    </row>
    <row r="21" spans="1:17" ht="25.5" customHeight="1" x14ac:dyDescent="0.15">
      <c r="A21" s="765"/>
      <c r="B21" s="771"/>
      <c r="C21" s="780"/>
      <c r="D21" s="27" t="s">
        <v>172</v>
      </c>
      <c r="E21" s="312"/>
      <c r="F21" s="313"/>
      <c r="G21" s="313"/>
      <c r="H21" s="313"/>
      <c r="I21" s="313"/>
      <c r="J21" s="314"/>
      <c r="K21" s="315"/>
      <c r="L21" s="300">
        <f t="shared" si="0"/>
        <v>0</v>
      </c>
      <c r="N21" s="360" t="s">
        <v>701</v>
      </c>
      <c r="O21" s="375" t="str">
        <f>IF(Q21="","",MAX($O$1:O20)+1)</f>
        <v/>
      </c>
      <c r="P21" s="376" t="s">
        <v>453</v>
      </c>
      <c r="Q21" s="376" t="str">
        <f>IF(LEN($E$29&amp;$F$29&amp;$G$29&amp;$H$29&amp;$I$29&amp;$J$29)=0,"",IF(SUM($E$29:$J$29)=$K$29,"","年齢毎の人数と合計人数が合っていません。"))</f>
        <v/>
      </c>
    </row>
    <row r="22" spans="1:17" ht="25.5" customHeight="1" x14ac:dyDescent="0.15">
      <c r="A22" s="765"/>
      <c r="B22" s="771"/>
      <c r="C22" s="780"/>
      <c r="D22" s="27" t="s">
        <v>175</v>
      </c>
      <c r="E22" s="312"/>
      <c r="F22" s="313"/>
      <c r="G22" s="313"/>
      <c r="H22" s="313"/>
      <c r="I22" s="313"/>
      <c r="J22" s="314"/>
      <c r="K22" s="315"/>
      <c r="L22" s="300">
        <f t="shared" si="0"/>
        <v>0</v>
      </c>
      <c r="N22" s="360" t="s">
        <v>702</v>
      </c>
      <c r="O22" s="375" t="str">
        <f>IF(Q22="","",MAX($O$1:O21)+1)</f>
        <v/>
      </c>
      <c r="P22" s="376" t="s">
        <v>454</v>
      </c>
      <c r="Q22" s="376" t="str">
        <f>IF(LEN($E$30&amp;$F$30&amp;$G$30&amp;$H$30&amp;$I$30&amp;$J$30)=0,"",IF(SUM($E$30:$J$30)=$K$30,"","年齢毎の人数と合計人数が合っていません。"))</f>
        <v/>
      </c>
    </row>
    <row r="23" spans="1:17" ht="25.5" customHeight="1" x14ac:dyDescent="0.15">
      <c r="A23" s="765"/>
      <c r="B23" s="771"/>
      <c r="C23" s="781"/>
      <c r="D23" s="95" t="s">
        <v>176</v>
      </c>
      <c r="E23" s="316"/>
      <c r="F23" s="317"/>
      <c r="G23" s="317"/>
      <c r="H23" s="317"/>
      <c r="I23" s="317"/>
      <c r="J23" s="318"/>
      <c r="K23" s="319"/>
      <c r="L23" s="300">
        <f t="shared" si="0"/>
        <v>0</v>
      </c>
      <c r="N23" s="360" t="s">
        <v>703</v>
      </c>
      <c r="O23" s="375" t="str">
        <f>IF(Q23="","",MAX($O$1:O22)+1)</f>
        <v/>
      </c>
      <c r="P23" s="376" t="s">
        <v>456</v>
      </c>
      <c r="Q23" s="376" t="str">
        <f>IF(LEN($E$31&amp;$F$31&amp;$G$31&amp;$H$31&amp;$I$31&amp;$J$31)=0,"",IF(SUM($E$31:$J$31)=$K$31,"","年齢毎の人数と合計人数が合っていません。"))</f>
        <v/>
      </c>
    </row>
    <row r="24" spans="1:17" ht="25.5" customHeight="1" x14ac:dyDescent="0.15">
      <c r="A24" s="765"/>
      <c r="B24" s="771"/>
      <c r="C24" s="800" t="s">
        <v>177</v>
      </c>
      <c r="D24" s="801"/>
      <c r="E24" s="320"/>
      <c r="F24" s="321"/>
      <c r="G24" s="321"/>
      <c r="H24" s="321"/>
      <c r="I24" s="321"/>
      <c r="J24" s="322"/>
      <c r="K24" s="323"/>
      <c r="L24" s="300">
        <f t="shared" si="0"/>
        <v>0</v>
      </c>
      <c r="N24" s="360" t="s">
        <v>704</v>
      </c>
      <c r="O24" s="375" t="str">
        <f>IF(Q24="","",MAX($O$1:O23)+1)</f>
        <v/>
      </c>
      <c r="P24" s="376" t="s">
        <v>458</v>
      </c>
      <c r="Q24" s="376" t="str">
        <f>IF(LEN($E$32&amp;$F$32&amp;$G$32&amp;$H$32&amp;$I$32&amp;$J$32)=0,"",IF(SUM($E$32:$J$32)=$K$32,"","年齢毎の人数と合計人数が合っていません。"))</f>
        <v/>
      </c>
    </row>
    <row r="25" spans="1:17" ht="25.5" customHeight="1" x14ac:dyDescent="0.15">
      <c r="A25" s="765"/>
      <c r="B25" s="771"/>
      <c r="C25" s="762" t="s">
        <v>178</v>
      </c>
      <c r="D25" s="763"/>
      <c r="E25" s="312"/>
      <c r="F25" s="313"/>
      <c r="G25" s="313"/>
      <c r="H25" s="313"/>
      <c r="I25" s="313"/>
      <c r="J25" s="314"/>
      <c r="K25" s="315"/>
      <c r="L25" s="300">
        <f t="shared" si="0"/>
        <v>0</v>
      </c>
      <c r="N25" s="360" t="s">
        <v>705</v>
      </c>
      <c r="O25" s="375" t="str">
        <f>IF(Q25="","",MAX($O$1:O24)+1)</f>
        <v/>
      </c>
      <c r="P25" s="376" t="s">
        <v>459</v>
      </c>
      <c r="Q25" s="376" t="str">
        <f>IF(LEN($E$33&amp;$F$33&amp;$G$33&amp;$H$33&amp;$I$33&amp;$J$33)=0,"",IF(SUM($E$33:$J$33)=$K$33,"","年齢毎の人数と合計人数が合っていません。"))</f>
        <v/>
      </c>
    </row>
    <row r="26" spans="1:17" ht="25.5" customHeight="1" x14ac:dyDescent="0.15">
      <c r="A26" s="765"/>
      <c r="B26" s="771"/>
      <c r="C26" s="762" t="s">
        <v>179</v>
      </c>
      <c r="D26" s="763"/>
      <c r="E26" s="312"/>
      <c r="F26" s="313"/>
      <c r="G26" s="313"/>
      <c r="H26" s="313"/>
      <c r="I26" s="313"/>
      <c r="J26" s="314"/>
      <c r="K26" s="315"/>
      <c r="L26" s="300">
        <f t="shared" si="0"/>
        <v>0</v>
      </c>
    </row>
    <row r="27" spans="1:17" ht="25.5" customHeight="1" x14ac:dyDescent="0.15">
      <c r="A27" s="765"/>
      <c r="B27" s="771"/>
      <c r="C27" s="762" t="s">
        <v>180</v>
      </c>
      <c r="D27" s="763"/>
      <c r="E27" s="312"/>
      <c r="F27" s="313"/>
      <c r="G27" s="313"/>
      <c r="H27" s="313"/>
      <c r="I27" s="313"/>
      <c r="J27" s="314"/>
      <c r="K27" s="315"/>
      <c r="L27" s="300">
        <f t="shared" si="0"/>
        <v>0</v>
      </c>
    </row>
    <row r="28" spans="1:17" ht="25.5" customHeight="1" x14ac:dyDescent="0.15">
      <c r="A28" s="765"/>
      <c r="B28" s="771"/>
      <c r="C28" s="762" t="s">
        <v>181</v>
      </c>
      <c r="D28" s="763"/>
      <c r="E28" s="312"/>
      <c r="F28" s="313"/>
      <c r="G28" s="313"/>
      <c r="H28" s="313"/>
      <c r="I28" s="313"/>
      <c r="J28" s="314"/>
      <c r="K28" s="315"/>
      <c r="L28" s="300">
        <f t="shared" si="0"/>
        <v>0</v>
      </c>
    </row>
    <row r="29" spans="1:17" ht="25.5" customHeight="1" x14ac:dyDescent="0.15">
      <c r="A29" s="765"/>
      <c r="B29" s="771"/>
      <c r="C29" s="762" t="s">
        <v>182</v>
      </c>
      <c r="D29" s="763"/>
      <c r="E29" s="312"/>
      <c r="F29" s="313"/>
      <c r="G29" s="313"/>
      <c r="H29" s="313"/>
      <c r="I29" s="313"/>
      <c r="J29" s="314"/>
      <c r="K29" s="315"/>
      <c r="L29" s="300">
        <f t="shared" si="0"/>
        <v>0</v>
      </c>
    </row>
    <row r="30" spans="1:17" ht="25.5" customHeight="1" x14ac:dyDescent="0.15">
      <c r="A30" s="765"/>
      <c r="B30" s="772"/>
      <c r="C30" s="775" t="s">
        <v>183</v>
      </c>
      <c r="D30" s="776"/>
      <c r="E30" s="324"/>
      <c r="F30" s="325"/>
      <c r="G30" s="325"/>
      <c r="H30" s="325"/>
      <c r="I30" s="325"/>
      <c r="J30" s="326"/>
      <c r="K30" s="327"/>
      <c r="L30" s="300">
        <f t="shared" si="0"/>
        <v>0</v>
      </c>
    </row>
    <row r="31" spans="1:17" ht="25.5" customHeight="1" x14ac:dyDescent="0.15">
      <c r="A31" s="765"/>
      <c r="B31" s="782" t="s">
        <v>184</v>
      </c>
      <c r="C31" s="777" t="s">
        <v>185</v>
      </c>
      <c r="D31" s="778"/>
      <c r="E31" s="328"/>
      <c r="F31" s="329"/>
      <c r="G31" s="329"/>
      <c r="H31" s="329"/>
      <c r="I31" s="329"/>
      <c r="J31" s="330"/>
      <c r="K31" s="331"/>
      <c r="L31" s="300">
        <f t="shared" si="0"/>
        <v>0</v>
      </c>
    </row>
    <row r="32" spans="1:17" ht="25.5" customHeight="1" x14ac:dyDescent="0.15">
      <c r="A32" s="765"/>
      <c r="B32" s="783"/>
      <c r="C32" s="762" t="s">
        <v>186</v>
      </c>
      <c r="D32" s="763"/>
      <c r="E32" s="312"/>
      <c r="F32" s="313"/>
      <c r="G32" s="313"/>
      <c r="H32" s="313"/>
      <c r="I32" s="313"/>
      <c r="J32" s="314"/>
      <c r="K32" s="315"/>
      <c r="L32" s="300">
        <f t="shared" si="0"/>
        <v>0</v>
      </c>
    </row>
    <row r="33" spans="1:12" ht="25.5" customHeight="1" x14ac:dyDescent="0.15">
      <c r="A33" s="765"/>
      <c r="B33" s="784"/>
      <c r="C33" s="773" t="s">
        <v>183</v>
      </c>
      <c r="D33" s="774"/>
      <c r="E33" s="316"/>
      <c r="F33" s="317"/>
      <c r="G33" s="317"/>
      <c r="H33" s="317"/>
      <c r="I33" s="317"/>
      <c r="J33" s="318"/>
      <c r="K33" s="319"/>
      <c r="L33" s="300">
        <f t="shared" si="0"/>
        <v>0</v>
      </c>
    </row>
    <row r="34" spans="1:12" ht="25.5" customHeight="1" x14ac:dyDescent="0.15">
      <c r="A34" s="766"/>
      <c r="B34" s="767" t="s">
        <v>187</v>
      </c>
      <c r="C34" s="768"/>
      <c r="D34" s="769"/>
      <c r="E34" s="108">
        <f t="shared" ref="E34:K34" si="1">SUM(E14:E33)</f>
        <v>0</v>
      </c>
      <c r="F34" s="109">
        <f t="shared" si="1"/>
        <v>0</v>
      </c>
      <c r="G34" s="109">
        <f t="shared" si="1"/>
        <v>0</v>
      </c>
      <c r="H34" s="109">
        <f t="shared" si="1"/>
        <v>0</v>
      </c>
      <c r="I34" s="109">
        <f t="shared" si="1"/>
        <v>0</v>
      </c>
      <c r="J34" s="110">
        <f t="shared" si="1"/>
        <v>0</v>
      </c>
      <c r="K34" s="111">
        <f t="shared" si="1"/>
        <v>0</v>
      </c>
      <c r="L34" s="301">
        <f>SUM(E14:K33)</f>
        <v>0</v>
      </c>
    </row>
    <row r="35" spans="1:12" ht="7.5" customHeight="1" x14ac:dyDescent="0.15">
      <c r="A35" s="75"/>
      <c r="B35" s="50"/>
      <c r="C35" s="50"/>
      <c r="D35" s="50"/>
    </row>
    <row r="36" spans="1:12" ht="14.25" x14ac:dyDescent="0.15">
      <c r="F36" s="76"/>
    </row>
    <row r="38" spans="1:12" x14ac:dyDescent="0.15">
      <c r="A38" s="753" t="s">
        <v>255</v>
      </c>
      <c r="B38" s="754"/>
      <c r="C38" s="754"/>
      <c r="D38" s="754"/>
      <c r="E38" s="754" t="s">
        <v>273</v>
      </c>
      <c r="F38" s="754"/>
      <c r="G38" s="754"/>
      <c r="H38" s="754"/>
      <c r="I38" s="754"/>
      <c r="J38" s="754"/>
      <c r="K38" s="755"/>
    </row>
    <row r="39" spans="1:12" x14ac:dyDescent="0.15">
      <c r="A39" s="39" t="str">
        <f>IF(ISERROR(VLOOKUP(1,O:P,2,FALSE)),"",VLOOKUP(1,O:P,2,FALSE))</f>
        <v>死亡事例</v>
      </c>
      <c r="B39" s="40"/>
      <c r="C39" s="40"/>
      <c r="D39" s="303"/>
      <c r="E39" s="39" t="str">
        <f>IF(ISERROR(VLOOKUP(1,O:Q,3,FALSE)),"",VLOOKUP(1,O:Q,3,FALSE))</f>
        <v>死亡事例有が選択されていますが、該当人数が0人です。</v>
      </c>
      <c r="F39" s="40"/>
      <c r="G39" s="40"/>
      <c r="H39" s="40"/>
      <c r="I39" s="40"/>
      <c r="J39" s="40"/>
      <c r="K39" s="303"/>
    </row>
    <row r="40" spans="1:12" x14ac:dyDescent="0.15">
      <c r="A40" s="39" t="str">
        <f>IF(ISERROR(VLOOKUP(2,O:P,2,FALSE)),"",VLOOKUP(2,O:P,2,FALSE))</f>
        <v>対象部局の総職員数</v>
      </c>
      <c r="B40" s="40"/>
      <c r="C40" s="40"/>
      <c r="D40" s="303"/>
      <c r="E40" s="39" t="str">
        <f>IF(ISERROR(VLOOKUP(2,O:Q,3,FALSE)),"",VLOOKUP(2,O:Q,3,FALSE))</f>
        <v>対象部局の総職員数が入力されていません。</v>
      </c>
      <c r="F40" s="40"/>
      <c r="G40" s="40"/>
      <c r="H40" s="40"/>
      <c r="I40" s="40"/>
      <c r="J40" s="40"/>
      <c r="K40" s="303"/>
    </row>
    <row r="41" spans="1:12" x14ac:dyDescent="0.15">
      <c r="A41" s="39" t="str">
        <f>IF(ISERROR(VLOOKUP(3,O:P,2,FALSE)),"",VLOOKUP(3,O:P,2,FALSE))</f>
        <v/>
      </c>
      <c r="B41" s="40"/>
      <c r="C41" s="40"/>
      <c r="D41" s="303"/>
      <c r="E41" s="39" t="str">
        <f>IF(ISERROR(VLOOKUP(3,O:Q,3,FALSE)),"",VLOOKUP(3,O:Q,3,FALSE))</f>
        <v/>
      </c>
      <c r="F41" s="40"/>
      <c r="G41" s="40"/>
      <c r="H41" s="40"/>
      <c r="I41" s="40"/>
      <c r="J41" s="40"/>
      <c r="K41" s="303"/>
    </row>
    <row r="42" spans="1:12" x14ac:dyDescent="0.15">
      <c r="A42" s="39" t="str">
        <f>IF(ISERROR(VLOOKUP(4,O:P,2,FALSE)),"",VLOOKUP(4,O:P,2,FALSE))</f>
        <v/>
      </c>
      <c r="B42" s="40"/>
      <c r="C42" s="40"/>
      <c r="D42" s="303"/>
      <c r="E42" s="39" t="str">
        <f>IF(ISERROR(VLOOKUP(4,O:Q,3,FALSE)),"",VLOOKUP(4,O:Q,3,FALSE))</f>
        <v/>
      </c>
      <c r="F42" s="40"/>
      <c r="G42" s="40"/>
      <c r="H42" s="40"/>
      <c r="I42" s="40"/>
      <c r="J42" s="40"/>
      <c r="K42" s="303"/>
    </row>
    <row r="43" spans="1:12" x14ac:dyDescent="0.15">
      <c r="A43" s="39" t="str">
        <f>IF(ISERROR(VLOOKUP(5,O:P,2,FALSE)),"",VLOOKUP(5,O:P,2,FALSE))</f>
        <v/>
      </c>
      <c r="B43" s="40"/>
      <c r="C43" s="40"/>
      <c r="D43" s="303"/>
      <c r="E43" s="39" t="str">
        <f>IF(ISERROR(VLOOKUP(5,O:Q,3,FALSE)),"",VLOOKUP(5,O:Q,3,FALSE))</f>
        <v/>
      </c>
      <c r="F43" s="40"/>
      <c r="G43" s="40"/>
      <c r="H43" s="40"/>
      <c r="I43" s="40"/>
      <c r="J43" s="40"/>
      <c r="K43" s="303"/>
    </row>
    <row r="44" spans="1:12" x14ac:dyDescent="0.15">
      <c r="A44" s="39" t="str">
        <f>IF(ISERROR(VLOOKUP(6,O:P,2,FALSE)),"",VLOOKUP(6,O:P,2,FALSE))</f>
        <v/>
      </c>
      <c r="B44" s="40"/>
      <c r="C44" s="40"/>
      <c r="D44" s="303"/>
      <c r="E44" s="39" t="str">
        <f>IF(ISERROR(VLOOKUP(6,O:Q,3,FALSE)),"",VLOOKUP(6,O:Q,3,FALSE))</f>
        <v/>
      </c>
      <c r="F44" s="40"/>
      <c r="G44" s="40"/>
      <c r="H44" s="40"/>
      <c r="I44" s="40"/>
      <c r="J44" s="40"/>
      <c r="K44" s="303"/>
    </row>
    <row r="45" spans="1:12" x14ac:dyDescent="0.15">
      <c r="A45" s="39" t="str">
        <f>IF(ISERROR(VLOOKUP(7,O:P,2,FALSE)),"",VLOOKUP(7,O:P,2,FALSE))</f>
        <v/>
      </c>
      <c r="B45" s="40"/>
      <c r="C45" s="40"/>
      <c r="D45" s="303"/>
      <c r="E45" s="39" t="str">
        <f>IF(ISERROR(VLOOKUP(7,O:Q,3,FALSE)),"",VLOOKUP(7,O:Q,3,FALSE))</f>
        <v/>
      </c>
      <c r="F45" s="40"/>
      <c r="G45" s="40"/>
      <c r="H45" s="40"/>
      <c r="I45" s="40"/>
      <c r="J45" s="40"/>
      <c r="K45" s="303"/>
    </row>
    <row r="46" spans="1:12" x14ac:dyDescent="0.15">
      <c r="A46" s="39" t="str">
        <f>IF(ISERROR(VLOOKUP(8,O:P,2,FALSE)),"",VLOOKUP(8,O:P,2,FALSE))</f>
        <v/>
      </c>
      <c r="B46" s="40"/>
      <c r="C46" s="40"/>
      <c r="D46" s="303"/>
      <c r="E46" s="39" t="str">
        <f>IF(ISERROR(VLOOKUP(8,O:Q,3,FALSE)),"",VLOOKUP(8,O:Q,3,FALSE))</f>
        <v/>
      </c>
      <c r="F46" s="40"/>
      <c r="G46" s="40"/>
      <c r="H46" s="40"/>
      <c r="I46" s="40"/>
      <c r="J46" s="40"/>
      <c r="K46" s="303"/>
    </row>
    <row r="47" spans="1:12" x14ac:dyDescent="0.15">
      <c r="A47" s="39" t="str">
        <f>IF(ISERROR(VLOOKUP(9,O:P,2,FALSE)),"",VLOOKUP(9,O:P,2,FALSE))</f>
        <v/>
      </c>
      <c r="B47" s="40"/>
      <c r="C47" s="40"/>
      <c r="D47" s="303"/>
      <c r="E47" s="39" t="str">
        <f>IF(ISERROR(VLOOKUP(9,O:Q,3,FALSE)),"",VLOOKUP(9,O:Q,3,FALSE))</f>
        <v/>
      </c>
      <c r="F47" s="40"/>
      <c r="G47" s="40"/>
      <c r="H47" s="40"/>
      <c r="I47" s="40"/>
      <c r="J47" s="40"/>
      <c r="K47" s="303"/>
    </row>
    <row r="48" spans="1:12" x14ac:dyDescent="0.15">
      <c r="A48" s="39" t="str">
        <f>IF(ISERROR(VLOOKUP(10,O:P,2,FALSE)),"",VLOOKUP(10,O:P,2,FALSE))</f>
        <v/>
      </c>
      <c r="B48" s="40"/>
      <c r="C48" s="40"/>
      <c r="D48" s="303"/>
      <c r="E48" s="39" t="str">
        <f>IF(ISERROR(VLOOKUP(10,O:Q,3,FALSE)),"",VLOOKUP(10,O:Q,3,FALSE))</f>
        <v/>
      </c>
      <c r="F48" s="40"/>
      <c r="G48" s="40"/>
      <c r="H48" s="40"/>
      <c r="I48" s="40"/>
      <c r="J48" s="40"/>
      <c r="K48" s="303"/>
    </row>
    <row r="49" spans="1:11" x14ac:dyDescent="0.15">
      <c r="A49" s="39" t="str">
        <f>IF(ISERROR(VLOOKUP(11,O:P,2,FALSE)),"",VLOOKUP(11,O:P,2,FALSE))</f>
        <v/>
      </c>
      <c r="B49" s="40"/>
      <c r="C49" s="40"/>
      <c r="D49" s="303"/>
      <c r="E49" s="39" t="str">
        <f>IF(ISERROR(VLOOKUP(11,O:Q,3,FALSE)),"",VLOOKUP(11,O:Q,3,FALSE))</f>
        <v/>
      </c>
      <c r="F49" s="40"/>
      <c r="G49" s="40"/>
      <c r="H49" s="40"/>
      <c r="I49" s="40"/>
      <c r="J49" s="40"/>
      <c r="K49" s="303"/>
    </row>
    <row r="50" spans="1:11" x14ac:dyDescent="0.15">
      <c r="A50" s="39" t="str">
        <f>IF(ISERROR(VLOOKUP(12,O:P,2,FALSE)),"",VLOOKUP(12,O:P,2,FALSE))</f>
        <v/>
      </c>
      <c r="B50" s="40"/>
      <c r="C50" s="40"/>
      <c r="D50" s="303"/>
      <c r="E50" s="39" t="str">
        <f>IF(ISERROR(VLOOKUP(12,O:Q,3,FALSE)),"",VLOOKUP(12,O:Q,3,FALSE))</f>
        <v/>
      </c>
      <c r="F50" s="40"/>
      <c r="G50" s="40"/>
      <c r="H50" s="40"/>
      <c r="I50" s="40"/>
      <c r="J50" s="40"/>
      <c r="K50" s="303"/>
    </row>
    <row r="51" spans="1:11" x14ac:dyDescent="0.15">
      <c r="A51" s="39" t="str">
        <f>IF(ISERROR(VLOOKUP(13,O:P,2,FALSE)),"",VLOOKUP(13,O:P,2,FALSE))</f>
        <v/>
      </c>
      <c r="B51" s="40"/>
      <c r="C51" s="40"/>
      <c r="D51" s="303"/>
      <c r="E51" s="39" t="str">
        <f>IF(ISERROR(VLOOKUP(13,O:Q,3,FALSE)),"",VLOOKUP(13,O:Q,3,FALSE))</f>
        <v/>
      </c>
      <c r="F51" s="40"/>
      <c r="G51" s="40"/>
      <c r="H51" s="40"/>
      <c r="I51" s="40"/>
      <c r="J51" s="40"/>
      <c r="K51" s="303"/>
    </row>
    <row r="52" spans="1:11" x14ac:dyDescent="0.15">
      <c r="A52" s="39" t="str">
        <f>IF(ISERROR(VLOOKUP(14,O:P,2,FALSE)),"",VLOOKUP(14,O:P,2,FALSE))</f>
        <v/>
      </c>
      <c r="B52" s="40"/>
      <c r="C52" s="40"/>
      <c r="D52" s="303"/>
      <c r="E52" s="39" t="str">
        <f>IF(ISERROR(VLOOKUP(14,O:Q,3,FALSE)),"",VLOOKUP(14,O:Q,3,FALSE))</f>
        <v/>
      </c>
      <c r="F52" s="40"/>
      <c r="G52" s="40"/>
      <c r="H52" s="40"/>
      <c r="I52" s="40"/>
      <c r="J52" s="40"/>
      <c r="K52" s="303"/>
    </row>
    <row r="53" spans="1:11" x14ac:dyDescent="0.15">
      <c r="A53" s="39" t="str">
        <f>IF(ISERROR(VLOOKUP(15,O:P,2,FALSE)),"",VLOOKUP(15,O:P,2,FALSE))</f>
        <v/>
      </c>
      <c r="B53" s="40"/>
      <c r="C53" s="40"/>
      <c r="D53" s="303"/>
      <c r="E53" s="39" t="str">
        <f>IF(ISERROR(VLOOKUP(15,O:Q,3,FALSE)),"",VLOOKUP(15,O:Q,3,FALSE))</f>
        <v/>
      </c>
      <c r="F53" s="40"/>
      <c r="G53" s="40"/>
      <c r="H53" s="40"/>
      <c r="I53" s="40"/>
      <c r="J53" s="40"/>
      <c r="K53" s="303"/>
    </row>
    <row r="54" spans="1:11" x14ac:dyDescent="0.15">
      <c r="A54" s="39" t="str">
        <f>IF(ISERROR(VLOOKUP(16,O:P,2,FALSE)),"",VLOOKUP(16,O:P,2,FALSE))</f>
        <v/>
      </c>
      <c r="B54" s="40"/>
      <c r="C54" s="40"/>
      <c r="D54" s="303"/>
      <c r="E54" s="39" t="str">
        <f>IF(ISERROR(VLOOKUP(16,O:Q,3,FALSE)),"",VLOOKUP(16,O:Q,3,FALSE))</f>
        <v/>
      </c>
      <c r="F54" s="40"/>
      <c r="G54" s="40"/>
      <c r="H54" s="40"/>
      <c r="I54" s="40"/>
      <c r="J54" s="40"/>
      <c r="K54" s="303"/>
    </row>
    <row r="55" spans="1:11" x14ac:dyDescent="0.15">
      <c r="A55" s="39" t="str">
        <f>IF(ISERROR(VLOOKUP(17,O:P,2,FALSE)),"",VLOOKUP(17,O:P,2,FALSE))</f>
        <v/>
      </c>
      <c r="B55" s="40"/>
      <c r="C55" s="40"/>
      <c r="D55" s="303"/>
      <c r="E55" s="39" t="str">
        <f>IF(ISERROR(VLOOKUP(17,O:Q,3,FALSE)),"",VLOOKUP(17,O:Q,3,FALSE))</f>
        <v/>
      </c>
      <c r="F55" s="40"/>
      <c r="G55" s="40"/>
      <c r="H55" s="40"/>
      <c r="I55" s="40"/>
      <c r="J55" s="40"/>
      <c r="K55" s="303"/>
    </row>
    <row r="56" spans="1:11" x14ac:dyDescent="0.15">
      <c r="A56" s="39" t="str">
        <f>IF(ISERROR(VLOOKUP(18,O:P,2,FALSE)),"",VLOOKUP(18,O:P,2,FALSE))</f>
        <v/>
      </c>
      <c r="B56" s="40"/>
      <c r="C56" s="40"/>
      <c r="D56" s="303"/>
      <c r="E56" s="39" t="str">
        <f>IF(ISERROR(VLOOKUP(18,O:Q,3,FALSE)),"",VLOOKUP(18,O:Q,3,FALSE))</f>
        <v/>
      </c>
      <c r="F56" s="40"/>
      <c r="G56" s="40"/>
      <c r="H56" s="40"/>
      <c r="I56" s="40"/>
      <c r="J56" s="40"/>
      <c r="K56" s="303"/>
    </row>
    <row r="57" spans="1:11" x14ac:dyDescent="0.15">
      <c r="A57" s="39" t="str">
        <f>IF(ISERROR(VLOOKUP(19,O:P,2,FALSE)),"",VLOOKUP(19,O:P,2,FALSE))</f>
        <v/>
      </c>
      <c r="B57" s="40"/>
      <c r="C57" s="40"/>
      <c r="D57" s="303"/>
      <c r="E57" s="39" t="str">
        <f>IF(ISERROR(VLOOKUP(19,O:Q,3,FALSE)),"",VLOOKUP(19,O:Q,3,FALSE))</f>
        <v/>
      </c>
      <c r="F57" s="40"/>
      <c r="G57" s="40"/>
      <c r="H57" s="40"/>
      <c r="I57" s="40"/>
      <c r="J57" s="40"/>
      <c r="K57" s="303"/>
    </row>
    <row r="58" spans="1:11" x14ac:dyDescent="0.15">
      <c r="A58" s="39" t="str">
        <f>IF(ISERROR(VLOOKUP(20,O:P,2,FALSE)),"",VLOOKUP(20,O:P,2,FALSE))</f>
        <v/>
      </c>
      <c r="B58" s="40"/>
      <c r="C58" s="40"/>
      <c r="D58" s="303"/>
      <c r="E58" s="39" t="str">
        <f>IF(ISERROR(VLOOKUP(20,O:Q,3,FALSE)),"",VLOOKUP(20,O:Q,3,FALSE))</f>
        <v/>
      </c>
      <c r="F58" s="40"/>
      <c r="G58" s="40"/>
      <c r="H58" s="40"/>
      <c r="I58" s="40"/>
      <c r="J58" s="40"/>
      <c r="K58" s="303"/>
    </row>
    <row r="59" spans="1:11" x14ac:dyDescent="0.15">
      <c r="A59" s="39" t="str">
        <f>IF(ISERROR(VLOOKUP(21,O:P,2,FALSE)),"",VLOOKUP(21,O:P,2,FALSE))</f>
        <v/>
      </c>
      <c r="B59" s="40"/>
      <c r="C59" s="40"/>
      <c r="D59" s="303"/>
      <c r="E59" s="39" t="str">
        <f>IF(ISERROR(VLOOKUP(21,O:Q,3,FALSE)),"",VLOOKUP(21,O:Q,3,FALSE))</f>
        <v/>
      </c>
      <c r="F59" s="40"/>
      <c r="G59" s="40"/>
      <c r="H59" s="40"/>
      <c r="I59" s="40"/>
      <c r="J59" s="40"/>
      <c r="K59" s="303"/>
    </row>
    <row r="60" spans="1:11" x14ac:dyDescent="0.15">
      <c r="A60" s="39" t="str">
        <f>IF(ISERROR(VLOOKUP(22,O:P,2,FALSE)),"",VLOOKUP(22,O:P,2,FALSE))</f>
        <v/>
      </c>
      <c r="B60" s="40"/>
      <c r="C60" s="40"/>
      <c r="D60" s="303"/>
      <c r="E60" s="39" t="str">
        <f>IF(ISERROR(VLOOKUP(22,O:Q,3,FALSE)),"",VLOOKUP(22,O:Q,3,FALSE))</f>
        <v/>
      </c>
      <c r="F60" s="40"/>
      <c r="G60" s="40"/>
      <c r="H60" s="40"/>
      <c r="I60" s="40"/>
      <c r="J60" s="40"/>
      <c r="K60" s="303"/>
    </row>
    <row r="61" spans="1:11" x14ac:dyDescent="0.15">
      <c r="A61" s="39" t="str">
        <f>IF(ISERROR(VLOOKUP(23,O:P,2,FALSE)),"",VLOOKUP(23,O:P,2,FALSE))</f>
        <v/>
      </c>
      <c r="B61" s="40"/>
      <c r="C61" s="40"/>
      <c r="D61" s="303"/>
      <c r="E61" s="39" t="str">
        <f>IF(ISERROR(VLOOKUP(23,O:Q,3,FALSE)),"",VLOOKUP(23,O:Q,3,FALSE))</f>
        <v/>
      </c>
      <c r="F61" s="40"/>
      <c r="G61" s="40"/>
      <c r="H61" s="40"/>
      <c r="I61" s="40"/>
      <c r="J61" s="40"/>
      <c r="K61" s="303"/>
    </row>
    <row r="62" spans="1:11" x14ac:dyDescent="0.15">
      <c r="A62" s="39" t="str">
        <f>IF(ISERROR(VLOOKUP(24,O:P,2,FALSE)),"",VLOOKUP(24,O:P,2,FALSE))</f>
        <v/>
      </c>
      <c r="B62" s="40"/>
      <c r="C62" s="40"/>
      <c r="D62" s="303"/>
      <c r="E62" s="39" t="str">
        <f>IF(ISERROR(VLOOKUP(24,O:Q,3,FALSE)),"",VLOOKUP(24,O:Q,3,FALSE))</f>
        <v/>
      </c>
      <c r="F62" s="40"/>
      <c r="G62" s="40"/>
      <c r="H62" s="40"/>
      <c r="I62" s="40"/>
      <c r="J62" s="40"/>
      <c r="K62" s="303"/>
    </row>
    <row r="63" spans="1:11" x14ac:dyDescent="0.15">
      <c r="A63" s="39" t="str">
        <f>IF(ISERROR(VLOOKUP(25,O:P,2,FALSE)),"",VLOOKUP(25,O:P,2,FALSE))</f>
        <v/>
      </c>
      <c r="B63" s="40"/>
      <c r="C63" s="40"/>
      <c r="D63" s="303"/>
      <c r="E63" s="39" t="str">
        <f>IF(ISERROR(VLOOKUP(25,O:Q,3,FALSE)),"",VLOOKUP(25,O:Q,3,FALSE))</f>
        <v/>
      </c>
      <c r="F63" s="40"/>
      <c r="G63" s="40"/>
      <c r="H63" s="40"/>
      <c r="I63" s="40"/>
      <c r="J63" s="40"/>
      <c r="K63" s="303"/>
    </row>
  </sheetData>
  <sheetProtection password="FB83" sheet="1"/>
  <mergeCells count="29">
    <mergeCell ref="A13:D13"/>
    <mergeCell ref="C24:D24"/>
    <mergeCell ref="E3:K3"/>
    <mergeCell ref="E6:K6"/>
    <mergeCell ref="A7:D7"/>
    <mergeCell ref="K11:K12"/>
    <mergeCell ref="A11:D12"/>
    <mergeCell ref="A4:D4"/>
    <mergeCell ref="A3:D3"/>
    <mergeCell ref="A5:D5"/>
    <mergeCell ref="A6:D6"/>
    <mergeCell ref="E4:K4"/>
    <mergeCell ref="E5:K5"/>
    <mergeCell ref="A38:D38"/>
    <mergeCell ref="E38:K38"/>
    <mergeCell ref="C32:D32"/>
    <mergeCell ref="C33:D33"/>
    <mergeCell ref="C28:D28"/>
    <mergeCell ref="C30:D30"/>
    <mergeCell ref="C31:D31"/>
    <mergeCell ref="C29:D29"/>
    <mergeCell ref="B31:B33"/>
    <mergeCell ref="C26:D26"/>
    <mergeCell ref="C27:D27"/>
    <mergeCell ref="A14:A34"/>
    <mergeCell ref="B34:D34"/>
    <mergeCell ref="B14:B30"/>
    <mergeCell ref="C14:C23"/>
    <mergeCell ref="C25:D25"/>
  </mergeCells>
  <phoneticPr fontId="2"/>
  <dataValidations count="1">
    <dataValidation type="whole" allowBlank="1" showInputMessage="1" showErrorMessage="1" errorTitle="入力エラー" error="数値（0～99999）を入力してください。" prompt="該当する人数を入力してください。" sqref="E13:K33" xr:uid="{A5C8F02E-3FEE-4969-A6EB-8D14906D62CC}">
      <formula1>0</formula1>
      <formula2>99999</formula2>
    </dataValidation>
  </dataValidations>
  <printOptions horizontalCentered="1"/>
  <pageMargins left="0.78740157480314965" right="0.78740157480314965" top="0.78740157480314965" bottom="0.59055118110236227" header="0.78740157480314965" footer="0.39370078740157483"/>
  <pageSetup paperSize="9" firstPageNumber="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62" r:id="rId4" name="Option Button 990">
              <controlPr locked="0" defaultSize="0" autoFill="0" autoLine="0" autoPict="0">
                <anchor moveWithCells="1">
                  <from>
                    <xdr:col>4</xdr:col>
                    <xdr:colOff>66675</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4063" r:id="rId5" name="Option Button 991">
              <controlPr locked="0" defaultSize="0" autoFill="0" autoLine="0" autoPict="0">
                <anchor moveWithCells="1">
                  <from>
                    <xdr:col>5</xdr:col>
                    <xdr:colOff>95250</xdr:colOff>
                    <xdr:row>6</xdr:row>
                    <xdr:rowOff>0</xdr:rowOff>
                  </from>
                  <to>
                    <xdr:col>6</xdr:col>
                    <xdr:colOff>0</xdr:colOff>
                    <xdr:row>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D49F8-309D-4648-9950-2F540FF33782}">
  <sheetPr codeName="Sheet8">
    <pageSetUpPr fitToPage="1"/>
  </sheetPr>
  <dimension ref="A1:Q65"/>
  <sheetViews>
    <sheetView showGridLines="0" zoomScale="80" zoomScaleNormal="80" zoomScaleSheetLayoutView="100" workbookViewId="0">
      <selection activeCell="S18" sqref="S18"/>
    </sheetView>
  </sheetViews>
  <sheetFormatPr defaultRowHeight="13.5" x14ac:dyDescent="0.15"/>
  <cols>
    <col min="1" max="2" width="4.625" style="2" customWidth="1"/>
    <col min="3" max="11" width="8.625" style="2" customWidth="1"/>
    <col min="12" max="13" width="9" style="2"/>
    <col min="14" max="15" width="10.625" style="361" hidden="1" customWidth="1"/>
    <col min="16" max="16" width="20.625" style="361" hidden="1" customWidth="1"/>
    <col min="17" max="17" width="50.625" style="361" hidden="1" customWidth="1"/>
    <col min="18" max="16384" width="9" style="2"/>
  </cols>
  <sheetData>
    <row r="1" spans="1:17" ht="17.25" x14ac:dyDescent="0.15">
      <c r="A1" s="74" t="s">
        <v>210</v>
      </c>
      <c r="B1" s="16"/>
      <c r="C1" s="16"/>
      <c r="D1" s="16"/>
      <c r="E1" s="16"/>
      <c r="F1" s="16"/>
      <c r="G1" s="16"/>
      <c r="H1" s="16"/>
      <c r="I1" s="16"/>
      <c r="J1" s="16"/>
      <c r="K1" s="16"/>
      <c r="N1" s="360" t="s">
        <v>706</v>
      </c>
      <c r="O1" s="375">
        <f>IF(Q1="","",1)</f>
        <v>1</v>
      </c>
      <c r="P1" s="376" t="s">
        <v>484</v>
      </c>
      <c r="Q1" s="376" t="str">
        <f>IF($A$8=1,IF($L$36=0,"死亡事例有が選択されていますが、該当人数が0人です。",""),"")</f>
        <v>死亡事例有が選択されていますが、該当人数が0人です。</v>
      </c>
    </row>
    <row r="2" spans="1:17" x14ac:dyDescent="0.15">
      <c r="A2" s="26"/>
      <c r="B2" s="26"/>
      <c r="C2" s="26"/>
      <c r="D2" s="26"/>
      <c r="E2" s="26"/>
      <c r="F2" s="26"/>
      <c r="G2" s="26"/>
      <c r="H2" s="26"/>
      <c r="I2" s="26"/>
      <c r="J2" s="26"/>
      <c r="K2" s="26"/>
      <c r="N2" s="360" t="s">
        <v>707</v>
      </c>
      <c r="O2" s="375" t="str">
        <f>IF(Q2="","",MAX(O1)+1)</f>
        <v/>
      </c>
      <c r="P2" s="376" t="s">
        <v>484</v>
      </c>
      <c r="Q2" s="376" t="str">
        <f>IF($A$8=2,IF($L$36&gt;0,"死亡事例無が選択されていますが、対象者が存在します。",""),"")</f>
        <v/>
      </c>
    </row>
    <row r="3" spans="1:17" s="15" customFormat="1" ht="21" customHeight="1" x14ac:dyDescent="0.15">
      <c r="A3" s="791" t="s">
        <v>145</v>
      </c>
      <c r="B3" s="792"/>
      <c r="C3" s="792"/>
      <c r="D3" s="793"/>
      <c r="E3" s="785" t="str">
        <f>IF(ISBLANK(表紙!C9),"",表紙!C9)</f>
        <v/>
      </c>
      <c r="F3" s="786"/>
      <c r="G3" s="786"/>
      <c r="H3" s="786"/>
      <c r="I3" s="786"/>
      <c r="J3" s="786"/>
      <c r="K3" s="787"/>
      <c r="N3" s="360" t="s">
        <v>708</v>
      </c>
      <c r="O3" s="375">
        <f>IF(Q3="","",MAX($O$1:O2)+1)</f>
        <v>2</v>
      </c>
      <c r="P3" s="376" t="s">
        <v>434</v>
      </c>
      <c r="Q3" s="376" t="str">
        <f>IF(LEN($E$13&amp;$F$13&amp;$G$13&amp;$H$13&amp;$I$13&amp;$J$13&amp;$K$13)=0,"対象部局の総職員数が入力されていません。","")</f>
        <v>対象部局の総職員数が入力されていません。</v>
      </c>
    </row>
    <row r="4" spans="1:17" s="15" customFormat="1" ht="21" customHeight="1" x14ac:dyDescent="0.15">
      <c r="A4" s="794" t="s">
        <v>135</v>
      </c>
      <c r="B4" s="795"/>
      <c r="C4" s="795"/>
      <c r="D4" s="796"/>
      <c r="E4" s="797" t="str">
        <f>IF(ISBLANK(表紙!C7),"",表紙!C7)</f>
        <v/>
      </c>
      <c r="F4" s="798"/>
      <c r="G4" s="798"/>
      <c r="H4" s="798"/>
      <c r="I4" s="798"/>
      <c r="J4" s="798"/>
      <c r="K4" s="799"/>
      <c r="N4" s="360" t="s">
        <v>709</v>
      </c>
      <c r="O4" s="375" t="str">
        <f>IF(Q4="","",MAX($O$1:O3)+1)</f>
        <v/>
      </c>
      <c r="P4" s="376" t="s">
        <v>434</v>
      </c>
      <c r="Q4" s="376" t="str">
        <f>IF(LEN($E$13&amp;$F$13&amp;$G$13&amp;$H$13&amp;$I$13&amp;$J$13)=0,"",IF(SUM($E$13:$J$13)=$K$13,"","年齢毎の人数と合計人数が合っていません。"))</f>
        <v/>
      </c>
    </row>
    <row r="5" spans="1:17" s="15" customFormat="1" ht="21" customHeight="1" x14ac:dyDescent="0.15">
      <c r="A5" s="791" t="s">
        <v>146</v>
      </c>
      <c r="B5" s="792"/>
      <c r="C5" s="792"/>
      <c r="D5" s="793"/>
      <c r="E5" s="788"/>
      <c r="F5" s="553"/>
      <c r="G5" s="553"/>
      <c r="H5" s="553"/>
      <c r="I5" s="553"/>
      <c r="J5" s="553"/>
      <c r="K5" s="554"/>
      <c r="N5" s="360" t="s">
        <v>710</v>
      </c>
      <c r="O5" s="375" t="str">
        <f>IF(Q5="","",MAX($O$1:O4)+1)</f>
        <v/>
      </c>
      <c r="P5" s="376" t="s">
        <v>435</v>
      </c>
      <c r="Q5" s="376" t="str">
        <f>IF(LEN($E$14&amp;$F$14&amp;$G$14&amp;$H$14&amp;$I$14&amp;$J$14)=0,"",IF(SUM($E$14:$J$14)=$K$14,"","年齢毎の人数と合計人数が合っていません。"))</f>
        <v/>
      </c>
    </row>
    <row r="6" spans="1:17" s="15" customFormat="1" ht="21" customHeight="1" x14ac:dyDescent="0.15">
      <c r="A6" s="791" t="s">
        <v>147</v>
      </c>
      <c r="B6" s="792"/>
      <c r="C6" s="792"/>
      <c r="D6" s="793"/>
      <c r="E6" s="788"/>
      <c r="F6" s="789"/>
      <c r="G6" s="789"/>
      <c r="H6" s="789"/>
      <c r="I6" s="789"/>
      <c r="J6" s="789"/>
      <c r="K6" s="790"/>
      <c r="N6" s="360" t="s">
        <v>711</v>
      </c>
      <c r="O6" s="375" t="str">
        <f>IF(Q6="","",MAX($O$1:O5)+1)</f>
        <v/>
      </c>
      <c r="P6" s="376" t="s">
        <v>436</v>
      </c>
      <c r="Q6" s="376" t="str">
        <f>IF(LEN($E$15&amp;$F$15&amp;$G$15&amp;$H$15&amp;$I$15&amp;$J$15)=0,"",IF(SUM($E$15:$J$15)=$K$15,"","年齢毎の人数と合計人数が合っていません。"))</f>
        <v/>
      </c>
    </row>
    <row r="7" spans="1:17" s="15" customFormat="1" ht="21" customHeight="1" x14ac:dyDescent="0.15">
      <c r="A7" s="791" t="s">
        <v>148</v>
      </c>
      <c r="B7" s="792"/>
      <c r="C7" s="792"/>
      <c r="D7" s="793"/>
      <c r="E7" s="295" t="s">
        <v>431</v>
      </c>
      <c r="F7" s="296" t="s">
        <v>211</v>
      </c>
      <c r="G7" s="297" t="s">
        <v>212</v>
      </c>
      <c r="H7" s="298"/>
      <c r="I7" s="298"/>
      <c r="J7" s="298"/>
      <c r="K7" s="299"/>
      <c r="N7" s="360" t="s">
        <v>712</v>
      </c>
      <c r="O7" s="375" t="str">
        <f>IF(Q7="","",MAX($O$1:O6)+1)</f>
        <v/>
      </c>
      <c r="P7" s="376" t="s">
        <v>437</v>
      </c>
      <c r="Q7" s="376" t="str">
        <f>IF(LEN($E$16&amp;$F$16&amp;$G$16&amp;$H$16&amp;$I$16&amp;$J$16)=0,"",IF(SUM($E$16:$J$16)=$K$16,"","年齢毎の人数と合計人数が合っていません。"))</f>
        <v/>
      </c>
    </row>
    <row r="8" spans="1:17" s="15" customFormat="1" ht="21" hidden="1" customHeight="1" x14ac:dyDescent="0.15">
      <c r="A8" s="294">
        <v>1</v>
      </c>
      <c r="B8" s="290"/>
      <c r="C8" s="290"/>
      <c r="D8" s="290"/>
      <c r="E8" s="291"/>
      <c r="F8" s="291"/>
      <c r="G8" s="292"/>
      <c r="H8" s="293"/>
      <c r="I8" s="293"/>
      <c r="J8" s="293"/>
      <c r="K8" s="293"/>
      <c r="N8" s="360"/>
      <c r="O8" s="375"/>
      <c r="P8" s="376"/>
      <c r="Q8" s="376"/>
    </row>
    <row r="9" spans="1:17" s="18" customFormat="1" ht="12" x14ac:dyDescent="0.15">
      <c r="A9" s="18" t="s">
        <v>219</v>
      </c>
      <c r="E9" s="24"/>
      <c r="F9" s="24"/>
      <c r="G9" s="24"/>
      <c r="H9" s="24"/>
      <c r="I9" s="24"/>
      <c r="J9" s="24"/>
      <c r="K9" s="24"/>
      <c r="N9" s="360" t="s">
        <v>747</v>
      </c>
      <c r="O9" s="375" t="str">
        <f>IF(Q9="","",MAX($O$1:O8)+1)</f>
        <v/>
      </c>
      <c r="P9" s="376" t="s">
        <v>438</v>
      </c>
      <c r="Q9" s="376" t="str">
        <f>IF(LEN($E$17&amp;$F$17&amp;$G$17&amp;$H$17&amp;$I$17&amp;$J$17)=0,"",IF(SUM($E$17:$J$17)=$K$17,"","年齢毎の人数と合計人数が合っていません。"))</f>
        <v/>
      </c>
    </row>
    <row r="10" spans="1:17" x14ac:dyDescent="0.15">
      <c r="K10" s="23" t="s">
        <v>149</v>
      </c>
      <c r="N10" s="360" t="s">
        <v>713</v>
      </c>
      <c r="O10" s="375" t="str">
        <f>IF(Q10="","",MAX($O$1:O9)+1)</f>
        <v/>
      </c>
      <c r="P10" s="376" t="s">
        <v>439</v>
      </c>
      <c r="Q10" s="376" t="str">
        <f>IF(LEN($E$18&amp;$F$18&amp;$G$18&amp;$H$18&amp;$I$18&amp;$J$18)=0,"",IF(SUM($E$18:$J$18)=$K$18,"","年齢毎の人数と合計人数が合っていません。"))</f>
        <v/>
      </c>
    </row>
    <row r="11" spans="1:17" x14ac:dyDescent="0.15">
      <c r="A11" s="740"/>
      <c r="B11" s="741"/>
      <c r="C11" s="741"/>
      <c r="D11" s="742"/>
      <c r="E11" s="29" t="s">
        <v>150</v>
      </c>
      <c r="F11" s="30" t="s">
        <v>151</v>
      </c>
      <c r="G11" s="30" t="s">
        <v>152</v>
      </c>
      <c r="H11" s="30" t="s">
        <v>153</v>
      </c>
      <c r="I11" s="30" t="s">
        <v>154</v>
      </c>
      <c r="J11" s="60" t="s">
        <v>155</v>
      </c>
      <c r="K11" s="748" t="s">
        <v>156</v>
      </c>
      <c r="N11" s="360" t="s">
        <v>714</v>
      </c>
      <c r="O11" s="375" t="str">
        <f>IF(Q11="","",MAX($O$1:O10)+1)</f>
        <v/>
      </c>
      <c r="P11" s="376" t="s">
        <v>440</v>
      </c>
      <c r="Q11" s="376" t="str">
        <f>IF(LEN($E$19&amp;$F$19&amp;$G$19&amp;$H$19&amp;$I$19&amp;$J$19)=0,"",IF(SUM($E$19:$J$19)=$K$19,"","年齢毎の人数と合計人数が合っていません。"))</f>
        <v/>
      </c>
    </row>
    <row r="12" spans="1:17" ht="14.25" thickBot="1" x14ac:dyDescent="0.2">
      <c r="A12" s="743"/>
      <c r="B12" s="744"/>
      <c r="C12" s="744"/>
      <c r="D12" s="745"/>
      <c r="E12" s="86" t="s">
        <v>157</v>
      </c>
      <c r="F12" s="87" t="s">
        <v>158</v>
      </c>
      <c r="G12" s="87" t="s">
        <v>159</v>
      </c>
      <c r="H12" s="87" t="s">
        <v>160</v>
      </c>
      <c r="I12" s="87" t="s">
        <v>161</v>
      </c>
      <c r="J12" s="88" t="s">
        <v>162</v>
      </c>
      <c r="K12" s="749"/>
      <c r="N12" s="360" t="s">
        <v>715</v>
      </c>
      <c r="O12" s="375" t="str">
        <f>IF(Q12="","",MAX($O$1:O11)+1)</f>
        <v/>
      </c>
      <c r="P12" s="376" t="s">
        <v>441</v>
      </c>
      <c r="Q12" s="376" t="str">
        <f>IF(LEN($E$20&amp;$F$20&amp;$G$20&amp;$H$20&amp;$I$20&amp;$J$20)=0,"",IF(SUM($E$20:$J$20)=$K$20,"","年齢毎の人数と合計人数が合っていません。"))</f>
        <v/>
      </c>
    </row>
    <row r="13" spans="1:17" ht="25.5" customHeight="1" thickBot="1" x14ac:dyDescent="0.2">
      <c r="A13" s="750" t="s">
        <v>735</v>
      </c>
      <c r="B13" s="751"/>
      <c r="C13" s="751"/>
      <c r="D13" s="752"/>
      <c r="E13" s="304"/>
      <c r="F13" s="305"/>
      <c r="G13" s="305"/>
      <c r="H13" s="305"/>
      <c r="I13" s="305"/>
      <c r="J13" s="306"/>
      <c r="K13" s="307"/>
      <c r="L13" s="300">
        <f>SUM(E13:J13)</f>
        <v>0</v>
      </c>
      <c r="N13" s="360" t="s">
        <v>716</v>
      </c>
      <c r="O13" s="375" t="str">
        <f>IF(Q13="","",MAX($O$1:O12)+1)</f>
        <v/>
      </c>
      <c r="P13" s="376" t="s">
        <v>442</v>
      </c>
      <c r="Q13" s="376" t="str">
        <f>IF(LEN($E$21&amp;$F$21&amp;$G$21&amp;$H$21&amp;$I$21&amp;$J$21)=0,"",IF(SUM($E$21:$J$21)=$K$21,"","年齢毎の人数と合計人数が合っていません。"))</f>
        <v/>
      </c>
    </row>
    <row r="14" spans="1:17" ht="25.5" customHeight="1" x14ac:dyDescent="0.15">
      <c r="A14" s="808" t="s">
        <v>163</v>
      </c>
      <c r="B14" s="803" t="s">
        <v>164</v>
      </c>
      <c r="C14" s="806" t="s">
        <v>165</v>
      </c>
      <c r="D14" s="28" t="s">
        <v>166</v>
      </c>
      <c r="E14" s="320"/>
      <c r="F14" s="321"/>
      <c r="G14" s="321"/>
      <c r="H14" s="321"/>
      <c r="I14" s="321"/>
      <c r="J14" s="322"/>
      <c r="K14" s="323"/>
      <c r="L14" s="300">
        <f>SUM(E14:J14)</f>
        <v>0</v>
      </c>
      <c r="N14" s="360" t="s">
        <v>717</v>
      </c>
      <c r="O14" s="375" t="str">
        <f>IF(Q14="","",MAX($O$1:O13)+1)</f>
        <v/>
      </c>
      <c r="P14" s="376" t="s">
        <v>485</v>
      </c>
      <c r="Q14" s="376" t="str">
        <f>IF(LEN($E$22&amp;$F$22&amp;$G$22&amp;$H$22&amp;$I$22&amp;$J$22)=0,"",IF(SUM($E$22:$J$22)=$K$22,"","年齢毎の人数と合計人数が合っていません。"))</f>
        <v/>
      </c>
    </row>
    <row r="15" spans="1:17" ht="25.5" customHeight="1" x14ac:dyDescent="0.15">
      <c r="A15" s="809"/>
      <c r="B15" s="804"/>
      <c r="C15" s="807"/>
      <c r="D15" s="27" t="s">
        <v>167</v>
      </c>
      <c r="E15" s="312"/>
      <c r="F15" s="313"/>
      <c r="G15" s="313"/>
      <c r="H15" s="313"/>
      <c r="I15" s="313"/>
      <c r="J15" s="314"/>
      <c r="K15" s="315"/>
      <c r="L15" s="300">
        <f t="shared" ref="L15:L35" si="0">SUM(E15:J15)</f>
        <v>0</v>
      </c>
      <c r="N15" s="360" t="s">
        <v>718</v>
      </c>
      <c r="O15" s="375" t="str">
        <f>IF(Q15="","",MAX($O$1:O14)+1)</f>
        <v/>
      </c>
      <c r="P15" s="376" t="s">
        <v>486</v>
      </c>
      <c r="Q15" s="376" t="str">
        <f>IF(LEN($E$23&amp;$F$23&amp;$G$23&amp;$H$23&amp;$I$23&amp;$J$23)=0,"",IF(SUM($E$23:$J$23)=$K$23,"","年齢毎の人数と合計人数が合っていません。"))</f>
        <v/>
      </c>
    </row>
    <row r="16" spans="1:17" ht="25.5" customHeight="1" x14ac:dyDescent="0.15">
      <c r="A16" s="809"/>
      <c r="B16" s="804"/>
      <c r="C16" s="807"/>
      <c r="D16" s="27" t="s">
        <v>168</v>
      </c>
      <c r="E16" s="312"/>
      <c r="F16" s="313"/>
      <c r="G16" s="313"/>
      <c r="H16" s="313"/>
      <c r="I16" s="313"/>
      <c r="J16" s="314"/>
      <c r="K16" s="315"/>
      <c r="L16" s="300">
        <f t="shared" si="0"/>
        <v>0</v>
      </c>
      <c r="N16" s="360" t="s">
        <v>719</v>
      </c>
      <c r="O16" s="375" t="str">
        <f>IF(Q16="","",MAX($O$1:O15)+1)</f>
        <v/>
      </c>
      <c r="P16" s="376" t="s">
        <v>443</v>
      </c>
      <c r="Q16" s="376" t="str">
        <f>IF(LEN($E$24&amp;$F$24&amp;$G$24&amp;$H$24&amp;$I$24&amp;$J$24)=0,"",IF(SUM($E$24:$J$24)=$K$24,"","年齢毎の人数と合計人数が合っていません。"))</f>
        <v/>
      </c>
    </row>
    <row r="17" spans="1:17" ht="25.5" customHeight="1" x14ac:dyDescent="0.15">
      <c r="A17" s="809"/>
      <c r="B17" s="804"/>
      <c r="C17" s="807"/>
      <c r="D17" s="27" t="s">
        <v>169</v>
      </c>
      <c r="E17" s="312"/>
      <c r="F17" s="313"/>
      <c r="G17" s="313"/>
      <c r="H17" s="313"/>
      <c r="I17" s="313"/>
      <c r="J17" s="314"/>
      <c r="K17" s="315"/>
      <c r="L17" s="300">
        <f t="shared" si="0"/>
        <v>0</v>
      </c>
      <c r="N17" s="360" t="s">
        <v>720</v>
      </c>
      <c r="O17" s="375" t="str">
        <f>IF(Q17="","",MAX($O$1:O16)+1)</f>
        <v/>
      </c>
      <c r="P17" s="376" t="s">
        <v>444</v>
      </c>
      <c r="Q17" s="376" t="str">
        <f>IF(LEN($E$25&amp;$F$25&amp;$G$25&amp;$H$25&amp;$I$25&amp;$J$25)=0,"",IF(SUM($E$25:$J$25)=$K$25,"","年齢毎の人数と合計人数が合っていません。"))</f>
        <v/>
      </c>
    </row>
    <row r="18" spans="1:17" ht="25.5" customHeight="1" x14ac:dyDescent="0.15">
      <c r="A18" s="809"/>
      <c r="B18" s="804"/>
      <c r="C18" s="807"/>
      <c r="D18" s="27" t="s">
        <v>170</v>
      </c>
      <c r="E18" s="312"/>
      <c r="F18" s="313"/>
      <c r="G18" s="313"/>
      <c r="H18" s="313"/>
      <c r="I18" s="313"/>
      <c r="J18" s="314"/>
      <c r="K18" s="315"/>
      <c r="L18" s="300">
        <f t="shared" si="0"/>
        <v>0</v>
      </c>
      <c r="N18" s="360" t="s">
        <v>721</v>
      </c>
      <c r="O18" s="375" t="str">
        <f>IF(Q18="","",MAX($O$1:O17)+1)</f>
        <v/>
      </c>
      <c r="P18" s="376" t="s">
        <v>446</v>
      </c>
      <c r="Q18" s="376" t="str">
        <f>IF(LEN($E$26&amp;$F$26&amp;$G$26&amp;$H$26&amp;$I$26&amp;$J$26)=0,"",IF(SUM($E$26:$J$26)=$K$26,"","年齢毎の人数と合計人数が合っていません。"))</f>
        <v/>
      </c>
    </row>
    <row r="19" spans="1:17" ht="25.5" customHeight="1" x14ac:dyDescent="0.15">
      <c r="A19" s="809"/>
      <c r="B19" s="804"/>
      <c r="C19" s="807"/>
      <c r="D19" s="27" t="s">
        <v>93</v>
      </c>
      <c r="E19" s="312"/>
      <c r="F19" s="313"/>
      <c r="G19" s="313"/>
      <c r="H19" s="313"/>
      <c r="I19" s="313"/>
      <c r="J19" s="314"/>
      <c r="K19" s="315"/>
      <c r="L19" s="300">
        <f t="shared" si="0"/>
        <v>0</v>
      </c>
      <c r="N19" s="360" t="s">
        <v>722</v>
      </c>
      <c r="O19" s="375" t="str">
        <f>IF(Q19="","",MAX($O$1:O18)+1)</f>
        <v/>
      </c>
      <c r="P19" s="376" t="s">
        <v>423</v>
      </c>
      <c r="Q19" s="376" t="str">
        <f>IF(LEN($E$27&amp;$F$27&amp;$G$27&amp;$H$27&amp;$I$27&amp;$J$27)=0,"",IF(SUM($E$27:$J$27)=$K$27,"","年齢毎の人数と合計人数が合っていません。"))</f>
        <v/>
      </c>
    </row>
    <row r="20" spans="1:17" ht="25.5" customHeight="1" x14ac:dyDescent="0.15">
      <c r="A20" s="809"/>
      <c r="B20" s="804"/>
      <c r="C20" s="807"/>
      <c r="D20" s="27" t="s">
        <v>171</v>
      </c>
      <c r="E20" s="312"/>
      <c r="F20" s="313"/>
      <c r="G20" s="313"/>
      <c r="H20" s="313"/>
      <c r="I20" s="313"/>
      <c r="J20" s="314"/>
      <c r="K20" s="315"/>
      <c r="L20" s="300">
        <f t="shared" si="0"/>
        <v>0</v>
      </c>
      <c r="N20" s="360" t="s">
        <v>723</v>
      </c>
      <c r="O20" s="375" t="str">
        <f>IF(Q20="","",MAX($O$1:O19)+1)</f>
        <v/>
      </c>
      <c r="P20" s="376" t="s">
        <v>424</v>
      </c>
      <c r="Q20" s="376" t="str">
        <f>IF(LEN($E$28&amp;$F$28&amp;$G$28&amp;$H$28&amp;$I$28&amp;$J$28)=0,"",IF(SUM($E$28:$J$28)=$K$28,"","年齢毎の人数と合計人数が合っていません。"))</f>
        <v/>
      </c>
    </row>
    <row r="21" spans="1:17" ht="25.5" customHeight="1" x14ac:dyDescent="0.15">
      <c r="A21" s="809"/>
      <c r="B21" s="804"/>
      <c r="C21" s="807"/>
      <c r="D21" s="27" t="s">
        <v>172</v>
      </c>
      <c r="E21" s="312"/>
      <c r="F21" s="313"/>
      <c r="G21" s="313"/>
      <c r="H21" s="313"/>
      <c r="I21" s="313"/>
      <c r="J21" s="314"/>
      <c r="K21" s="315"/>
      <c r="L21" s="300">
        <f t="shared" si="0"/>
        <v>0</v>
      </c>
      <c r="N21" s="360" t="s">
        <v>724</v>
      </c>
      <c r="O21" s="375" t="str">
        <f>IF(Q21="","",MAX($O$1:O20)+1)</f>
        <v/>
      </c>
      <c r="P21" s="376" t="s">
        <v>449</v>
      </c>
      <c r="Q21" s="376" t="str">
        <f>IF(LEN($E$29&amp;$F$29&amp;$G$29&amp;$H$29&amp;$I$29&amp;$J$29)=0,"",IF(SUM($E$29:$J$29)=$K$29,"","年齢毎の人数と合計人数が合っていません。"))</f>
        <v/>
      </c>
    </row>
    <row r="22" spans="1:17" ht="25.5" customHeight="1" x14ac:dyDescent="0.15">
      <c r="A22" s="809"/>
      <c r="B22" s="804"/>
      <c r="C22" s="807"/>
      <c r="D22" s="27" t="s">
        <v>173</v>
      </c>
      <c r="E22" s="312"/>
      <c r="F22" s="313"/>
      <c r="G22" s="313"/>
      <c r="H22" s="313"/>
      <c r="I22" s="313"/>
      <c r="J22" s="314"/>
      <c r="K22" s="315"/>
      <c r="L22" s="300">
        <f t="shared" si="0"/>
        <v>0</v>
      </c>
      <c r="N22" s="360" t="s">
        <v>725</v>
      </c>
      <c r="O22" s="375" t="str">
        <f>IF(Q22="","",MAX($O$1:O21)+1)</f>
        <v/>
      </c>
      <c r="P22" s="376" t="s">
        <v>427</v>
      </c>
      <c r="Q22" s="376" t="str">
        <f>IF(LEN($E$30&amp;$F$30&amp;$G$30&amp;$H$30&amp;$I$30&amp;$J$30)=0,"",IF(SUM($E$30:$J$30)=$K$30,"","年齢毎の人数と合計人数が合っていません。"))</f>
        <v/>
      </c>
    </row>
    <row r="23" spans="1:17" ht="25.5" customHeight="1" x14ac:dyDescent="0.15">
      <c r="A23" s="809"/>
      <c r="B23" s="804"/>
      <c r="C23" s="807"/>
      <c r="D23" s="27" t="s">
        <v>174</v>
      </c>
      <c r="E23" s="312"/>
      <c r="F23" s="313"/>
      <c r="G23" s="313"/>
      <c r="H23" s="313"/>
      <c r="I23" s="313"/>
      <c r="J23" s="314"/>
      <c r="K23" s="315"/>
      <c r="L23" s="300">
        <f t="shared" si="0"/>
        <v>0</v>
      </c>
      <c r="N23" s="360" t="s">
        <v>726</v>
      </c>
      <c r="O23" s="375" t="str">
        <f>IF(Q23="","",MAX($O$1:O22)+1)</f>
        <v/>
      </c>
      <c r="P23" s="376" t="s">
        <v>452</v>
      </c>
      <c r="Q23" s="376" t="str">
        <f>IF(LEN($E$31&amp;$F$31&amp;$G$31&amp;$H$31&amp;$I$31&amp;$J$31)=0,"",IF(SUM($E$31:$J$31)=$K$31,"","年齢毎の人数と合計人数が合っていません。"))</f>
        <v/>
      </c>
    </row>
    <row r="24" spans="1:17" ht="25.5" customHeight="1" x14ac:dyDescent="0.15">
      <c r="A24" s="809"/>
      <c r="B24" s="804"/>
      <c r="C24" s="807"/>
      <c r="D24" s="27" t="s">
        <v>175</v>
      </c>
      <c r="E24" s="312"/>
      <c r="F24" s="313"/>
      <c r="G24" s="313"/>
      <c r="H24" s="313"/>
      <c r="I24" s="313"/>
      <c r="J24" s="314"/>
      <c r="K24" s="315"/>
      <c r="L24" s="300">
        <f t="shared" si="0"/>
        <v>0</v>
      </c>
      <c r="N24" s="360" t="s">
        <v>727</v>
      </c>
      <c r="O24" s="375" t="str">
        <f>IF(Q24="","",MAX($O$1:O23)+1)</f>
        <v/>
      </c>
      <c r="P24" s="376" t="s">
        <v>454</v>
      </c>
      <c r="Q24" s="376" t="str">
        <f>IF(LEN($E$32&amp;$F$32&amp;$G$32&amp;$H$32&amp;$I$32&amp;$J$32)=0,"",IF(SUM($E$32:$J$32)=$K$32,"","年齢毎の人数と合計人数が合っていません。"))</f>
        <v/>
      </c>
    </row>
    <row r="25" spans="1:17" ht="25.5" customHeight="1" x14ac:dyDescent="0.15">
      <c r="A25" s="809"/>
      <c r="B25" s="804"/>
      <c r="C25" s="807"/>
      <c r="D25" s="96" t="s">
        <v>176</v>
      </c>
      <c r="E25" s="324"/>
      <c r="F25" s="325"/>
      <c r="G25" s="325"/>
      <c r="H25" s="325"/>
      <c r="I25" s="325"/>
      <c r="J25" s="326"/>
      <c r="K25" s="327"/>
      <c r="L25" s="300">
        <f t="shared" si="0"/>
        <v>0</v>
      </c>
      <c r="N25" s="360" t="s">
        <v>728</v>
      </c>
      <c r="O25" s="375" t="str">
        <f>IF(Q25="","",MAX($O$1:O24)+1)</f>
        <v/>
      </c>
      <c r="P25" s="376" t="s">
        <v>455</v>
      </c>
      <c r="Q25" s="376" t="str">
        <f>IF(LEN($E$33&amp;$F$33&amp;$G$33&amp;$H$33&amp;$I$33&amp;$J$33)=0,"",IF(SUM($E$33:$J$33)=$K$33,"","年齢毎の人数と合計人数が合っていません。"))</f>
        <v/>
      </c>
    </row>
    <row r="26" spans="1:17" ht="25.5" customHeight="1" x14ac:dyDescent="0.15">
      <c r="A26" s="809"/>
      <c r="B26" s="804"/>
      <c r="C26" s="802" t="s">
        <v>177</v>
      </c>
      <c r="D26" s="778"/>
      <c r="E26" s="328"/>
      <c r="F26" s="329"/>
      <c r="G26" s="329"/>
      <c r="H26" s="329"/>
      <c r="I26" s="329"/>
      <c r="J26" s="330"/>
      <c r="K26" s="331"/>
      <c r="L26" s="300">
        <f t="shared" si="0"/>
        <v>0</v>
      </c>
      <c r="N26" s="360" t="s">
        <v>729</v>
      </c>
      <c r="O26" s="375" t="str">
        <f>IF(Q26="","",MAX($O$1:O25)+1)</f>
        <v/>
      </c>
      <c r="P26" s="376" t="s">
        <v>457</v>
      </c>
      <c r="Q26" s="376" t="str">
        <f>IF(LEN($E$34&amp;$F$34&amp;$G$34&amp;$H$34&amp;$I$34&amp;$J$34)=0,"",IF(SUM($E$34:$J$34)=$K$34,"","年齢毎の人数と合計人数が合っていません。"))</f>
        <v/>
      </c>
    </row>
    <row r="27" spans="1:17" ht="25.5" customHeight="1" x14ac:dyDescent="0.15">
      <c r="A27" s="809"/>
      <c r="B27" s="804"/>
      <c r="C27" s="811" t="s">
        <v>178</v>
      </c>
      <c r="D27" s="763"/>
      <c r="E27" s="312"/>
      <c r="F27" s="313"/>
      <c r="G27" s="313"/>
      <c r="H27" s="313"/>
      <c r="I27" s="313"/>
      <c r="J27" s="314"/>
      <c r="K27" s="315"/>
      <c r="L27" s="300">
        <f t="shared" si="0"/>
        <v>0</v>
      </c>
      <c r="N27" s="360" t="s">
        <v>730</v>
      </c>
      <c r="O27" s="375" t="str">
        <f>IF(Q27="","",MAX($O$1:O26)+1)</f>
        <v/>
      </c>
      <c r="P27" s="376" t="s">
        <v>459</v>
      </c>
      <c r="Q27" s="376" t="str">
        <f>IF(LEN($E$35&amp;$F$35&amp;$G$35&amp;$H$35&amp;$I$35&amp;$J$35)=0,"",IF(SUM($E$35:$J$35)=$K$35,"","年齢毎の人数と合計人数が合っていません。"))</f>
        <v/>
      </c>
    </row>
    <row r="28" spans="1:17" ht="25.5" customHeight="1" x14ac:dyDescent="0.15">
      <c r="A28" s="809"/>
      <c r="B28" s="804"/>
      <c r="C28" s="811" t="s">
        <v>179</v>
      </c>
      <c r="D28" s="763"/>
      <c r="E28" s="312"/>
      <c r="F28" s="313"/>
      <c r="G28" s="313"/>
      <c r="H28" s="313"/>
      <c r="I28" s="313"/>
      <c r="J28" s="314"/>
      <c r="K28" s="315"/>
      <c r="L28" s="300">
        <f t="shared" si="0"/>
        <v>0</v>
      </c>
    </row>
    <row r="29" spans="1:17" ht="25.5" customHeight="1" x14ac:dyDescent="0.15">
      <c r="A29" s="809"/>
      <c r="B29" s="804"/>
      <c r="C29" s="762" t="s">
        <v>180</v>
      </c>
      <c r="D29" s="763"/>
      <c r="E29" s="312"/>
      <c r="F29" s="313"/>
      <c r="G29" s="313"/>
      <c r="H29" s="313"/>
      <c r="I29" s="313"/>
      <c r="J29" s="314"/>
      <c r="K29" s="315"/>
      <c r="L29" s="300">
        <f t="shared" si="0"/>
        <v>0</v>
      </c>
    </row>
    <row r="30" spans="1:17" ht="25.5" customHeight="1" x14ac:dyDescent="0.15">
      <c r="A30" s="809"/>
      <c r="B30" s="804"/>
      <c r="C30" s="762" t="s">
        <v>181</v>
      </c>
      <c r="D30" s="763"/>
      <c r="E30" s="312"/>
      <c r="F30" s="313"/>
      <c r="G30" s="313"/>
      <c r="H30" s="313"/>
      <c r="I30" s="313"/>
      <c r="J30" s="314"/>
      <c r="K30" s="315"/>
      <c r="L30" s="300">
        <f t="shared" si="0"/>
        <v>0</v>
      </c>
    </row>
    <row r="31" spans="1:17" ht="25.5" customHeight="1" x14ac:dyDescent="0.15">
      <c r="A31" s="809"/>
      <c r="B31" s="804"/>
      <c r="C31" s="762" t="s">
        <v>182</v>
      </c>
      <c r="D31" s="763"/>
      <c r="E31" s="312"/>
      <c r="F31" s="313"/>
      <c r="G31" s="313"/>
      <c r="H31" s="313"/>
      <c r="I31" s="313"/>
      <c r="J31" s="314"/>
      <c r="K31" s="315"/>
      <c r="L31" s="300">
        <f t="shared" si="0"/>
        <v>0</v>
      </c>
    </row>
    <row r="32" spans="1:17" ht="25.5" customHeight="1" x14ac:dyDescent="0.15">
      <c r="A32" s="809"/>
      <c r="B32" s="805"/>
      <c r="C32" s="775" t="s">
        <v>183</v>
      </c>
      <c r="D32" s="776"/>
      <c r="E32" s="324"/>
      <c r="F32" s="325"/>
      <c r="G32" s="325"/>
      <c r="H32" s="325"/>
      <c r="I32" s="325"/>
      <c r="J32" s="326"/>
      <c r="K32" s="327"/>
      <c r="L32" s="300">
        <f t="shared" si="0"/>
        <v>0</v>
      </c>
    </row>
    <row r="33" spans="1:12" ht="25.5" customHeight="1" x14ac:dyDescent="0.15">
      <c r="A33" s="809"/>
      <c r="B33" s="782" t="s">
        <v>184</v>
      </c>
      <c r="C33" s="777" t="s">
        <v>185</v>
      </c>
      <c r="D33" s="778"/>
      <c r="E33" s="328"/>
      <c r="F33" s="329"/>
      <c r="G33" s="329"/>
      <c r="H33" s="329"/>
      <c r="I33" s="329"/>
      <c r="J33" s="330"/>
      <c r="K33" s="331"/>
      <c r="L33" s="300">
        <f t="shared" si="0"/>
        <v>0</v>
      </c>
    </row>
    <row r="34" spans="1:12" ht="25.5" customHeight="1" x14ac:dyDescent="0.15">
      <c r="A34" s="809"/>
      <c r="B34" s="783"/>
      <c r="C34" s="762" t="s">
        <v>186</v>
      </c>
      <c r="D34" s="763"/>
      <c r="E34" s="312"/>
      <c r="F34" s="313"/>
      <c r="G34" s="313"/>
      <c r="H34" s="313"/>
      <c r="I34" s="313"/>
      <c r="J34" s="314"/>
      <c r="K34" s="315"/>
      <c r="L34" s="300">
        <f t="shared" si="0"/>
        <v>0</v>
      </c>
    </row>
    <row r="35" spans="1:12" ht="25.5" customHeight="1" x14ac:dyDescent="0.15">
      <c r="A35" s="809"/>
      <c r="B35" s="784"/>
      <c r="C35" s="773" t="s">
        <v>183</v>
      </c>
      <c r="D35" s="774"/>
      <c r="E35" s="316"/>
      <c r="F35" s="317"/>
      <c r="G35" s="317"/>
      <c r="H35" s="317"/>
      <c r="I35" s="317"/>
      <c r="J35" s="318"/>
      <c r="K35" s="319"/>
      <c r="L35" s="300">
        <f t="shared" si="0"/>
        <v>0</v>
      </c>
    </row>
    <row r="36" spans="1:12" ht="25.5" customHeight="1" x14ac:dyDescent="0.15">
      <c r="A36" s="810"/>
      <c r="B36" s="767" t="s">
        <v>187</v>
      </c>
      <c r="C36" s="768"/>
      <c r="D36" s="769"/>
      <c r="E36" s="108">
        <f t="shared" ref="E36:K36" si="1">SUM(E14:E35)</f>
        <v>0</v>
      </c>
      <c r="F36" s="109">
        <f t="shared" si="1"/>
        <v>0</v>
      </c>
      <c r="G36" s="109">
        <f t="shared" si="1"/>
        <v>0</v>
      </c>
      <c r="H36" s="109">
        <f t="shared" si="1"/>
        <v>0</v>
      </c>
      <c r="I36" s="109">
        <f t="shared" si="1"/>
        <v>0</v>
      </c>
      <c r="J36" s="110">
        <f t="shared" si="1"/>
        <v>0</v>
      </c>
      <c r="K36" s="111">
        <f t="shared" si="1"/>
        <v>0</v>
      </c>
      <c r="L36" s="301">
        <f>SUM(E14:K35)</f>
        <v>0</v>
      </c>
    </row>
    <row r="37" spans="1:12" ht="7.5" customHeight="1" x14ac:dyDescent="0.15">
      <c r="A37" s="75"/>
      <c r="B37" s="50"/>
      <c r="C37" s="50"/>
      <c r="D37" s="50"/>
    </row>
    <row r="38" spans="1:12" ht="14.25" x14ac:dyDescent="0.15">
      <c r="F38" s="76"/>
    </row>
    <row r="40" spans="1:12" x14ac:dyDescent="0.15">
      <c r="A40" s="703" t="s">
        <v>255</v>
      </c>
      <c r="B40" s="703"/>
      <c r="C40" s="703"/>
      <c r="D40" s="703"/>
      <c r="E40" s="703" t="s">
        <v>273</v>
      </c>
      <c r="F40" s="703"/>
      <c r="G40" s="703"/>
      <c r="H40" s="703"/>
      <c r="I40" s="703"/>
      <c r="J40" s="703"/>
      <c r="K40" s="703"/>
    </row>
    <row r="41" spans="1:12" x14ac:dyDescent="0.15">
      <c r="A41" s="39" t="str">
        <f>IF(ISERROR(VLOOKUP(1,O:P,2,FALSE)),"",VLOOKUP(1,O:P,2,FALSE))</f>
        <v>死亡事例</v>
      </c>
      <c r="B41" s="40"/>
      <c r="C41" s="40"/>
      <c r="D41" s="303"/>
      <c r="E41" s="39" t="str">
        <f>IF(ISERROR(VLOOKUP(1,O:Q,3,FALSE)),"",VLOOKUP(1,O:Q,3,FALSE))</f>
        <v>死亡事例有が選択されていますが、該当人数が0人です。</v>
      </c>
      <c r="F41" s="40"/>
      <c r="G41" s="40"/>
      <c r="H41" s="40"/>
      <c r="I41" s="40"/>
      <c r="J41" s="40"/>
      <c r="K41" s="303"/>
    </row>
    <row r="42" spans="1:12" x14ac:dyDescent="0.15">
      <c r="A42" s="39" t="str">
        <f>IF(ISERROR(VLOOKUP(2,O:P,2,FALSE)),"",VLOOKUP(2,O:P,2,FALSE))</f>
        <v>対象部局の総職員数</v>
      </c>
      <c r="B42" s="40"/>
      <c r="C42" s="40"/>
      <c r="D42" s="303"/>
      <c r="E42" s="39" t="str">
        <f>IF(ISERROR(VLOOKUP(2,O:Q,3,FALSE)),"",VLOOKUP(2,O:Q,3,FALSE))</f>
        <v>対象部局の総職員数が入力されていません。</v>
      </c>
      <c r="F42" s="40"/>
      <c r="G42" s="40"/>
      <c r="H42" s="40"/>
      <c r="I42" s="40"/>
      <c r="J42" s="40"/>
      <c r="K42" s="303"/>
    </row>
    <row r="43" spans="1:12" x14ac:dyDescent="0.15">
      <c r="A43" s="39" t="str">
        <f>IF(ISERROR(VLOOKUP(3,O:P,2,FALSE)),"",VLOOKUP(3,O:P,2,FALSE))</f>
        <v/>
      </c>
      <c r="B43" s="40"/>
      <c r="C43" s="40"/>
      <c r="D43" s="303"/>
      <c r="E43" s="39" t="str">
        <f>IF(ISERROR(VLOOKUP(3,O:Q,3,FALSE)),"",VLOOKUP(3,O:Q,3,FALSE))</f>
        <v/>
      </c>
      <c r="F43" s="40"/>
      <c r="G43" s="40"/>
      <c r="H43" s="40"/>
      <c r="I43" s="40"/>
      <c r="J43" s="40"/>
      <c r="K43" s="303"/>
    </row>
    <row r="44" spans="1:12" x14ac:dyDescent="0.15">
      <c r="A44" s="39" t="str">
        <f>IF(ISERROR(VLOOKUP(4,O:P,2,FALSE)),"",VLOOKUP(4,O:P,2,FALSE))</f>
        <v/>
      </c>
      <c r="B44" s="40"/>
      <c r="C44" s="40"/>
      <c r="D44" s="303"/>
      <c r="E44" s="39" t="str">
        <f>IF(ISERROR(VLOOKUP(4,O:Q,3,FALSE)),"",VLOOKUP(4,O:Q,3,FALSE))</f>
        <v/>
      </c>
      <c r="F44" s="40"/>
      <c r="G44" s="40"/>
      <c r="H44" s="40"/>
      <c r="I44" s="40"/>
      <c r="J44" s="40"/>
      <c r="K44" s="303"/>
    </row>
    <row r="45" spans="1:12" x14ac:dyDescent="0.15">
      <c r="A45" s="39" t="str">
        <f>IF(ISERROR(VLOOKUP(5,O:P,2,FALSE)),"",VLOOKUP(5,O:P,2,FALSE))</f>
        <v/>
      </c>
      <c r="B45" s="40"/>
      <c r="C45" s="40"/>
      <c r="D45" s="303"/>
      <c r="E45" s="39" t="str">
        <f>IF(ISERROR(VLOOKUP(5,O:Q,3,FALSE)),"",VLOOKUP(5,O:Q,3,FALSE))</f>
        <v/>
      </c>
      <c r="F45" s="40"/>
      <c r="G45" s="40"/>
      <c r="H45" s="40"/>
      <c r="I45" s="40"/>
      <c r="J45" s="40"/>
      <c r="K45" s="303"/>
    </row>
    <row r="46" spans="1:12" x14ac:dyDescent="0.15">
      <c r="A46" s="39" t="str">
        <f>IF(ISERROR(VLOOKUP(6,O:P,2,FALSE)),"",VLOOKUP(6,O:P,2,FALSE))</f>
        <v/>
      </c>
      <c r="B46" s="40"/>
      <c r="C46" s="40"/>
      <c r="D46" s="303"/>
      <c r="E46" s="39" t="str">
        <f>IF(ISERROR(VLOOKUP(6,O:Q,3,FALSE)),"",VLOOKUP(6,O:Q,3,FALSE))</f>
        <v/>
      </c>
      <c r="F46" s="40"/>
      <c r="G46" s="40"/>
      <c r="H46" s="40"/>
      <c r="I46" s="40"/>
      <c r="J46" s="40"/>
      <c r="K46" s="303"/>
    </row>
    <row r="47" spans="1:12" x14ac:dyDescent="0.15">
      <c r="A47" s="39" t="str">
        <f>IF(ISERROR(VLOOKUP(7,O:P,2,FALSE)),"",VLOOKUP(7,O:P,2,FALSE))</f>
        <v/>
      </c>
      <c r="B47" s="40"/>
      <c r="C47" s="40"/>
      <c r="D47" s="303"/>
      <c r="E47" s="39" t="str">
        <f>IF(ISERROR(VLOOKUP(7,O:Q,3,FALSE)),"",VLOOKUP(7,O:Q,3,FALSE))</f>
        <v/>
      </c>
      <c r="F47" s="40"/>
      <c r="G47" s="40"/>
      <c r="H47" s="40"/>
      <c r="I47" s="40"/>
      <c r="J47" s="40"/>
      <c r="K47" s="303"/>
    </row>
    <row r="48" spans="1:12" x14ac:dyDescent="0.15">
      <c r="A48" s="39" t="str">
        <f>IF(ISERROR(VLOOKUP(8,O:P,2,FALSE)),"",VLOOKUP(8,O:P,2,FALSE))</f>
        <v/>
      </c>
      <c r="B48" s="40"/>
      <c r="C48" s="40"/>
      <c r="D48" s="303"/>
      <c r="E48" s="39" t="str">
        <f>IF(ISERROR(VLOOKUP(8,O:Q,3,FALSE)),"",VLOOKUP(8,O:Q,3,FALSE))</f>
        <v/>
      </c>
      <c r="F48" s="40"/>
      <c r="G48" s="40"/>
      <c r="H48" s="40"/>
      <c r="I48" s="40"/>
      <c r="J48" s="40"/>
      <c r="K48" s="303"/>
    </row>
    <row r="49" spans="1:11" x14ac:dyDescent="0.15">
      <c r="A49" s="39" t="str">
        <f>IF(ISERROR(VLOOKUP(9,O:P,2,FALSE)),"",VLOOKUP(9,O:P,2,FALSE))</f>
        <v/>
      </c>
      <c r="B49" s="40"/>
      <c r="C49" s="40"/>
      <c r="D49" s="303"/>
      <c r="E49" s="39" t="str">
        <f>IF(ISERROR(VLOOKUP(9,O:Q,3,FALSE)),"",VLOOKUP(9,O:Q,3,FALSE))</f>
        <v/>
      </c>
      <c r="F49" s="40"/>
      <c r="G49" s="40"/>
      <c r="H49" s="40"/>
      <c r="I49" s="40"/>
      <c r="J49" s="40"/>
      <c r="K49" s="303"/>
    </row>
    <row r="50" spans="1:11" x14ac:dyDescent="0.15">
      <c r="A50" s="39" t="str">
        <f>IF(ISERROR(VLOOKUP(10,O:P,2,FALSE)),"",VLOOKUP(10,O:P,2,FALSE))</f>
        <v/>
      </c>
      <c r="B50" s="40"/>
      <c r="C50" s="40"/>
      <c r="D50" s="303"/>
      <c r="E50" s="39" t="str">
        <f>IF(ISERROR(VLOOKUP(10,O:Q,3,FALSE)),"",VLOOKUP(10,O:Q,3,FALSE))</f>
        <v/>
      </c>
      <c r="F50" s="40"/>
      <c r="G50" s="40"/>
      <c r="H50" s="40"/>
      <c r="I50" s="40"/>
      <c r="J50" s="40"/>
      <c r="K50" s="303"/>
    </row>
    <row r="51" spans="1:11" x14ac:dyDescent="0.15">
      <c r="A51" s="39" t="str">
        <f>IF(ISERROR(VLOOKUP(11,O:P,2,FALSE)),"",VLOOKUP(11,O:P,2,FALSE))</f>
        <v/>
      </c>
      <c r="B51" s="40"/>
      <c r="C51" s="40"/>
      <c r="D51" s="303"/>
      <c r="E51" s="39" t="str">
        <f>IF(ISERROR(VLOOKUP(11,O:Q,3,FALSE)),"",VLOOKUP(11,O:Q,3,FALSE))</f>
        <v/>
      </c>
      <c r="F51" s="40"/>
      <c r="G51" s="40"/>
      <c r="H51" s="40"/>
      <c r="I51" s="40"/>
      <c r="J51" s="40"/>
      <c r="K51" s="303"/>
    </row>
    <row r="52" spans="1:11" x14ac:dyDescent="0.15">
      <c r="A52" s="39" t="str">
        <f>IF(ISERROR(VLOOKUP(12,O:P,2,FALSE)),"",VLOOKUP(12,O:P,2,FALSE))</f>
        <v/>
      </c>
      <c r="B52" s="40"/>
      <c r="C52" s="40"/>
      <c r="D52" s="303"/>
      <c r="E52" s="39" t="str">
        <f>IF(ISERROR(VLOOKUP(12,O:Q,3,FALSE)),"",VLOOKUP(12,O:Q,3,FALSE))</f>
        <v/>
      </c>
      <c r="F52" s="40"/>
      <c r="G52" s="40"/>
      <c r="H52" s="40"/>
      <c r="I52" s="40"/>
      <c r="J52" s="40"/>
      <c r="K52" s="303"/>
    </row>
    <row r="53" spans="1:11" x14ac:dyDescent="0.15">
      <c r="A53" s="39" t="str">
        <f>IF(ISERROR(VLOOKUP(13,O:P,2,FALSE)),"",VLOOKUP(13,O:P,2,FALSE))</f>
        <v/>
      </c>
      <c r="B53" s="40"/>
      <c r="C53" s="40"/>
      <c r="D53" s="303"/>
      <c r="E53" s="39" t="str">
        <f>IF(ISERROR(VLOOKUP(13,O:Q,3,FALSE)),"",VLOOKUP(13,O:Q,3,FALSE))</f>
        <v/>
      </c>
      <c r="F53" s="40"/>
      <c r="G53" s="40"/>
      <c r="H53" s="40"/>
      <c r="I53" s="40"/>
      <c r="J53" s="40"/>
      <c r="K53" s="303"/>
    </row>
    <row r="54" spans="1:11" x14ac:dyDescent="0.15">
      <c r="A54" s="39" t="str">
        <f>IF(ISERROR(VLOOKUP(14,O:P,2,FALSE)),"",VLOOKUP(14,O:P,2,FALSE))</f>
        <v/>
      </c>
      <c r="B54" s="40"/>
      <c r="C54" s="40"/>
      <c r="D54" s="303"/>
      <c r="E54" s="39" t="str">
        <f>IF(ISERROR(VLOOKUP(14,O:Q,3,FALSE)),"",VLOOKUP(14,O:Q,3,FALSE))</f>
        <v/>
      </c>
      <c r="F54" s="40"/>
      <c r="G54" s="40"/>
      <c r="H54" s="40"/>
      <c r="I54" s="40"/>
      <c r="J54" s="40"/>
      <c r="K54" s="303"/>
    </row>
    <row r="55" spans="1:11" x14ac:dyDescent="0.15">
      <c r="A55" s="39" t="str">
        <f>IF(ISERROR(VLOOKUP(15,O:P,2,FALSE)),"",VLOOKUP(15,O:P,2,FALSE))</f>
        <v/>
      </c>
      <c r="B55" s="40"/>
      <c r="C55" s="40"/>
      <c r="D55" s="303"/>
      <c r="E55" s="39" t="str">
        <f>IF(ISERROR(VLOOKUP(15,O:Q,3,FALSE)),"",VLOOKUP(15,O:Q,3,FALSE))</f>
        <v/>
      </c>
      <c r="F55" s="40"/>
      <c r="G55" s="40"/>
      <c r="H55" s="40"/>
      <c r="I55" s="40"/>
      <c r="J55" s="40"/>
      <c r="K55" s="303"/>
    </row>
    <row r="56" spans="1:11" x14ac:dyDescent="0.15">
      <c r="A56" s="39" t="str">
        <f>IF(ISERROR(VLOOKUP(16,O:P,2,FALSE)),"",VLOOKUP(16,O:P,2,FALSE))</f>
        <v/>
      </c>
      <c r="B56" s="40"/>
      <c r="C56" s="40"/>
      <c r="D56" s="303"/>
      <c r="E56" s="39" t="str">
        <f>IF(ISERROR(VLOOKUP(16,O:Q,3,FALSE)),"",VLOOKUP(16,O:Q,3,FALSE))</f>
        <v/>
      </c>
      <c r="F56" s="40"/>
      <c r="G56" s="40"/>
      <c r="H56" s="40"/>
      <c r="I56" s="40"/>
      <c r="J56" s="40"/>
      <c r="K56" s="303"/>
    </row>
    <row r="57" spans="1:11" x14ac:dyDescent="0.15">
      <c r="A57" s="39" t="str">
        <f>IF(ISERROR(VLOOKUP(17,O:P,2,FALSE)),"",VLOOKUP(17,O:P,2,FALSE))</f>
        <v/>
      </c>
      <c r="B57" s="40"/>
      <c r="C57" s="40"/>
      <c r="D57" s="303"/>
      <c r="E57" s="39" t="str">
        <f>IF(ISERROR(VLOOKUP(17,O:Q,3,FALSE)),"",VLOOKUP(17,O:Q,3,FALSE))</f>
        <v/>
      </c>
      <c r="F57" s="40"/>
      <c r="G57" s="40"/>
      <c r="H57" s="40"/>
      <c r="I57" s="40"/>
      <c r="J57" s="40"/>
      <c r="K57" s="303"/>
    </row>
    <row r="58" spans="1:11" x14ac:dyDescent="0.15">
      <c r="A58" s="39" t="str">
        <f>IF(ISERROR(VLOOKUP(18,O:P,2,FALSE)),"",VLOOKUP(18,O:P,2,FALSE))</f>
        <v/>
      </c>
      <c r="B58" s="40"/>
      <c r="C58" s="40"/>
      <c r="D58" s="303"/>
      <c r="E58" s="39" t="str">
        <f>IF(ISERROR(VLOOKUP(18,O:Q,3,FALSE)),"",VLOOKUP(18,O:Q,3,FALSE))</f>
        <v/>
      </c>
      <c r="F58" s="40"/>
      <c r="G58" s="40"/>
      <c r="H58" s="40"/>
      <c r="I58" s="40"/>
      <c r="J58" s="40"/>
      <c r="K58" s="303"/>
    </row>
    <row r="59" spans="1:11" x14ac:dyDescent="0.15">
      <c r="A59" s="39" t="str">
        <f>IF(ISERROR(VLOOKUP(19,O:P,2,FALSE)),"",VLOOKUP(19,O:P,2,FALSE))</f>
        <v/>
      </c>
      <c r="B59" s="40"/>
      <c r="C59" s="40"/>
      <c r="D59" s="303"/>
      <c r="E59" s="39" t="str">
        <f>IF(ISERROR(VLOOKUP(19,O:Q,3,FALSE)),"",VLOOKUP(19,O:Q,3,FALSE))</f>
        <v/>
      </c>
      <c r="F59" s="40"/>
      <c r="G59" s="40"/>
      <c r="H59" s="40"/>
      <c r="I59" s="40"/>
      <c r="J59" s="40"/>
      <c r="K59" s="303"/>
    </row>
    <row r="60" spans="1:11" x14ac:dyDescent="0.15">
      <c r="A60" s="39" t="str">
        <f>IF(ISERROR(VLOOKUP(20,O:P,2,FALSE)),"",VLOOKUP(20,O:P,2,FALSE))</f>
        <v/>
      </c>
      <c r="B60" s="40"/>
      <c r="C60" s="40"/>
      <c r="D60" s="303"/>
      <c r="E60" s="39" t="str">
        <f>IF(ISERROR(VLOOKUP(20,O:Q,3,FALSE)),"",VLOOKUP(20,O:Q,3,FALSE))</f>
        <v/>
      </c>
      <c r="F60" s="40"/>
      <c r="G60" s="40"/>
      <c r="H60" s="40"/>
      <c r="I60" s="40"/>
      <c r="J60" s="40"/>
      <c r="K60" s="303"/>
    </row>
    <row r="61" spans="1:11" x14ac:dyDescent="0.15">
      <c r="A61" s="39" t="str">
        <f>IF(ISERROR(VLOOKUP(21,O:P,2,FALSE)),"",VLOOKUP(21,O:P,2,FALSE))</f>
        <v/>
      </c>
      <c r="B61" s="40"/>
      <c r="C61" s="40"/>
      <c r="D61" s="303"/>
      <c r="E61" s="39" t="str">
        <f>IF(ISERROR(VLOOKUP(21,O:Q,3,FALSE)),"",VLOOKUP(21,O:Q,3,FALSE))</f>
        <v/>
      </c>
      <c r="F61" s="40"/>
      <c r="G61" s="40"/>
      <c r="H61" s="40"/>
      <c r="I61" s="40"/>
      <c r="J61" s="40"/>
      <c r="K61" s="303"/>
    </row>
    <row r="62" spans="1:11" x14ac:dyDescent="0.15">
      <c r="A62" s="39" t="str">
        <f>IF(ISERROR(VLOOKUP(22,O:P,2,FALSE)),"",VLOOKUP(22,O:P,2,FALSE))</f>
        <v/>
      </c>
      <c r="B62" s="40"/>
      <c r="C62" s="40"/>
      <c r="D62" s="303"/>
      <c r="E62" s="39" t="str">
        <f>IF(ISERROR(VLOOKUP(22,O:Q,3,FALSE)),"",VLOOKUP(22,O:Q,3,FALSE))</f>
        <v/>
      </c>
      <c r="F62" s="40"/>
      <c r="G62" s="40"/>
      <c r="H62" s="40"/>
      <c r="I62" s="40"/>
      <c r="J62" s="40"/>
      <c r="K62" s="303"/>
    </row>
    <row r="63" spans="1:11" x14ac:dyDescent="0.15">
      <c r="A63" s="39" t="str">
        <f>IF(ISERROR(VLOOKUP(23,O:P,2,FALSE)),"",VLOOKUP(23,O:P,2,FALSE))</f>
        <v/>
      </c>
      <c r="B63" s="40"/>
      <c r="C63" s="40"/>
      <c r="D63" s="303"/>
      <c r="E63" s="39" t="str">
        <f>IF(ISERROR(VLOOKUP(23,O:Q,3,FALSE)),"",VLOOKUP(23,O:Q,3,FALSE))</f>
        <v/>
      </c>
      <c r="F63" s="40"/>
      <c r="G63" s="40"/>
      <c r="H63" s="40"/>
      <c r="I63" s="40"/>
      <c r="J63" s="40"/>
      <c r="K63" s="303"/>
    </row>
    <row r="64" spans="1:11" x14ac:dyDescent="0.15">
      <c r="A64" s="39" t="str">
        <f>IF(ISERROR(VLOOKUP(24,O:P,2,FALSE)),"",VLOOKUP(24,O:P,2,FALSE))</f>
        <v/>
      </c>
      <c r="B64" s="40"/>
      <c r="C64" s="40"/>
      <c r="D64" s="303"/>
      <c r="E64" s="39" t="str">
        <f>IF(ISERROR(VLOOKUP(24,O:Q,3,FALSE)),"",VLOOKUP(24,O:Q,3,FALSE))</f>
        <v/>
      </c>
      <c r="F64" s="40"/>
      <c r="G64" s="40"/>
      <c r="H64" s="40"/>
      <c r="I64" s="40"/>
      <c r="J64" s="40"/>
      <c r="K64" s="303"/>
    </row>
    <row r="65" spans="1:11" x14ac:dyDescent="0.15">
      <c r="A65" s="39" t="str">
        <f>IF(ISERROR(VLOOKUP(25,O:P,2,FALSE)),"",VLOOKUP(25,O:P,2,FALSE))</f>
        <v/>
      </c>
      <c r="B65" s="40"/>
      <c r="C65" s="40"/>
      <c r="D65" s="303"/>
      <c r="E65" s="39" t="str">
        <f>IF(ISERROR(VLOOKUP(25,O:Q,3,FALSE)),"",VLOOKUP(25,O:Q,3,FALSE))</f>
        <v/>
      </c>
      <c r="F65" s="40"/>
      <c r="G65" s="40"/>
      <c r="H65" s="40"/>
      <c r="I65" s="40"/>
      <c r="J65" s="40"/>
      <c r="K65" s="303"/>
    </row>
  </sheetData>
  <sheetProtection password="FB83" sheet="1"/>
  <mergeCells count="29">
    <mergeCell ref="E6:K6"/>
    <mergeCell ref="E3:K3"/>
    <mergeCell ref="E4:K4"/>
    <mergeCell ref="E5:K5"/>
    <mergeCell ref="A3:D3"/>
    <mergeCell ref="A4:D4"/>
    <mergeCell ref="A5:D5"/>
    <mergeCell ref="A6:D6"/>
    <mergeCell ref="C31:D31"/>
    <mergeCell ref="C28:D28"/>
    <mergeCell ref="C27:D27"/>
    <mergeCell ref="A11:D12"/>
    <mergeCell ref="K11:K12"/>
    <mergeCell ref="A40:D40"/>
    <mergeCell ref="E40:K40"/>
    <mergeCell ref="A7:D7"/>
    <mergeCell ref="C29:D29"/>
    <mergeCell ref="A13:D13"/>
    <mergeCell ref="C33:D33"/>
    <mergeCell ref="C26:D26"/>
    <mergeCell ref="C32:D32"/>
    <mergeCell ref="B14:B32"/>
    <mergeCell ref="C14:C25"/>
    <mergeCell ref="A14:A36"/>
    <mergeCell ref="B36:D36"/>
    <mergeCell ref="C35:D35"/>
    <mergeCell ref="B33:B35"/>
    <mergeCell ref="C34:D34"/>
    <mergeCell ref="C30:D30"/>
  </mergeCells>
  <phoneticPr fontId="2"/>
  <dataValidations count="1">
    <dataValidation type="whole" allowBlank="1" showInputMessage="1" showErrorMessage="1" errorTitle="入力エラー" error="数値（0～99999）を入力してください。" prompt="該当する人数を入力してください。" sqref="E13:K35" xr:uid="{297BDCBE-18EB-4BF6-957D-4E4C570338DE}">
      <formula1>0</formula1>
      <formula2>99999</formula2>
    </dataValidation>
  </dataValidations>
  <printOptions horizontalCentered="1"/>
  <pageMargins left="0.78740157480314965" right="0.78740157480314965" top="0.78740157480314965" bottom="0.59055118110236227" header="0.78740157480314965" footer="0.39370078740157483"/>
  <pageSetup paperSize="9" firstPageNumber="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49" r:id="rId4" name="Option Button 981">
              <controlPr locked="0" defaultSize="0" autoFill="0" autoLine="0" autoPict="0">
                <anchor moveWithCells="1">
                  <from>
                    <xdr:col>4</xdr:col>
                    <xdr:colOff>85725</xdr:colOff>
                    <xdr:row>6</xdr:row>
                    <xdr:rowOff>0</xdr:rowOff>
                  </from>
                  <to>
                    <xdr:col>5</xdr:col>
                    <xdr:colOff>0</xdr:colOff>
                    <xdr:row>7</xdr:row>
                    <xdr:rowOff>0</xdr:rowOff>
                  </to>
                </anchor>
              </controlPr>
            </control>
          </mc:Choice>
        </mc:AlternateContent>
        <mc:AlternateContent xmlns:mc="http://schemas.openxmlformats.org/markup-compatibility/2006">
          <mc:Choice Requires="x14">
            <control shapeId="8150" r:id="rId5" name="Option Button 982">
              <controlPr locked="0" defaultSize="0" autoFill="0" autoLine="0" autoPict="0">
                <anchor moveWithCells="1">
                  <from>
                    <xdr:col>5</xdr:col>
                    <xdr:colOff>76200</xdr:colOff>
                    <xdr:row>6</xdr:row>
                    <xdr:rowOff>0</xdr:rowOff>
                  </from>
                  <to>
                    <xdr:col>6</xdr:col>
                    <xdr:colOff>0</xdr:colOff>
                    <xdr:row>7</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FA13D-1E62-4239-B0BB-75BAB7976083}">
  <sheetPr codeName="Sheet15"/>
  <dimension ref="A1:M28"/>
  <sheetViews>
    <sheetView showGridLines="0" zoomScaleNormal="100" zoomScaleSheetLayoutView="100" workbookViewId="0"/>
  </sheetViews>
  <sheetFormatPr defaultColWidth="8.125" defaultRowHeight="21" customHeight="1" x14ac:dyDescent="0.15"/>
  <cols>
    <col min="1" max="16384" width="8.125" style="399"/>
  </cols>
  <sheetData>
    <row r="1" spans="1:13" ht="21" customHeight="1" x14ac:dyDescent="0.15">
      <c r="A1" s="397" t="s">
        <v>759</v>
      </c>
      <c r="B1" s="398"/>
      <c r="C1" s="398"/>
      <c r="D1" s="398"/>
      <c r="E1" s="398"/>
      <c r="F1" s="398"/>
      <c r="G1" s="398"/>
      <c r="H1" s="398"/>
      <c r="I1" s="398"/>
      <c r="J1" s="398"/>
      <c r="K1" s="398"/>
    </row>
    <row r="2" spans="1:13" ht="15" customHeight="1" x14ac:dyDescent="0.15">
      <c r="A2" s="400"/>
      <c r="B2" s="400"/>
      <c r="C2" s="400"/>
      <c r="D2" s="400"/>
      <c r="E2" s="400"/>
      <c r="F2" s="400"/>
      <c r="G2" s="400"/>
      <c r="H2" s="400"/>
      <c r="I2" s="400"/>
      <c r="J2" s="400"/>
      <c r="K2" s="400"/>
    </row>
    <row r="3" spans="1:13" ht="21" customHeight="1" x14ac:dyDescent="0.15">
      <c r="A3" s="833" t="s">
        <v>145</v>
      </c>
      <c r="B3" s="834"/>
      <c r="C3" s="834"/>
      <c r="D3" s="835"/>
      <c r="E3" s="842" t="str">
        <f>IF(ISBLANK(表紙!C9),"",表紙!C9)</f>
        <v/>
      </c>
      <c r="F3" s="843"/>
      <c r="G3" s="843"/>
      <c r="H3" s="843"/>
      <c r="I3" s="843"/>
      <c r="J3" s="843"/>
      <c r="K3" s="844"/>
    </row>
    <row r="4" spans="1:13" ht="21" customHeight="1" x14ac:dyDescent="0.15">
      <c r="A4" s="836" t="s">
        <v>277</v>
      </c>
      <c r="B4" s="837"/>
      <c r="C4" s="837"/>
      <c r="D4" s="838"/>
      <c r="E4" s="845" t="str">
        <f>IF(ISBLANK(表紙!C7),"",表紙!C7)</f>
        <v/>
      </c>
      <c r="F4" s="846"/>
      <c r="G4" s="846"/>
      <c r="H4" s="846"/>
      <c r="I4" s="846"/>
      <c r="J4" s="846"/>
      <c r="K4" s="847"/>
    </row>
    <row r="5" spans="1:13" ht="21" customHeight="1" x14ac:dyDescent="0.15">
      <c r="A5" s="833" t="s">
        <v>146</v>
      </c>
      <c r="B5" s="834"/>
      <c r="C5" s="834"/>
      <c r="D5" s="835"/>
      <c r="E5" s="816" t="s">
        <v>794</v>
      </c>
      <c r="F5" s="817"/>
      <c r="G5" s="817"/>
      <c r="H5" s="817"/>
      <c r="I5" s="817"/>
      <c r="J5" s="817"/>
      <c r="K5" s="818"/>
    </row>
    <row r="6" spans="1:13" ht="21" customHeight="1" x14ac:dyDescent="0.15">
      <c r="A6" s="833" t="s">
        <v>147</v>
      </c>
      <c r="B6" s="834"/>
      <c r="C6" s="834"/>
      <c r="D6" s="835"/>
      <c r="E6" s="839"/>
      <c r="F6" s="840"/>
      <c r="G6" s="840"/>
      <c r="H6" s="840"/>
      <c r="I6" s="840"/>
      <c r="J6" s="840"/>
      <c r="K6" s="841"/>
    </row>
    <row r="7" spans="1:13" ht="21" customHeight="1" x14ac:dyDescent="0.15">
      <c r="A7" s="401" t="s">
        <v>219</v>
      </c>
      <c r="B7" s="401"/>
      <c r="C7" s="401"/>
      <c r="D7" s="401"/>
      <c r="E7" s="402"/>
      <c r="F7" s="402"/>
      <c r="G7" s="402"/>
      <c r="H7" s="402"/>
      <c r="I7" s="402"/>
      <c r="J7" s="402"/>
      <c r="K7" s="402"/>
    </row>
    <row r="8" spans="1:13" ht="15" customHeight="1" x14ac:dyDescent="0.15">
      <c r="A8" s="403"/>
      <c r="B8" s="403"/>
      <c r="C8" s="403"/>
      <c r="D8" s="403"/>
      <c r="E8" s="403"/>
      <c r="F8" s="403"/>
      <c r="G8" s="403"/>
      <c r="H8" s="403"/>
      <c r="I8" s="403"/>
      <c r="J8" s="403"/>
      <c r="K8" s="404"/>
    </row>
    <row r="9" spans="1:13" ht="15" customHeight="1" x14ac:dyDescent="0.15">
      <c r="A9" s="403"/>
      <c r="B9" s="403"/>
      <c r="C9" s="403"/>
      <c r="D9" s="403"/>
      <c r="E9" s="403"/>
      <c r="F9" s="403"/>
      <c r="G9" s="403"/>
      <c r="H9" s="403"/>
      <c r="I9" s="403"/>
      <c r="J9" s="403"/>
      <c r="K9" s="404"/>
    </row>
    <row r="10" spans="1:13" ht="45" customHeight="1" x14ac:dyDescent="0.15">
      <c r="A10" s="814" t="s">
        <v>760</v>
      </c>
      <c r="B10" s="815"/>
      <c r="C10" s="412" t="s">
        <v>761</v>
      </c>
      <c r="D10" s="413"/>
      <c r="E10" s="414" t="s">
        <v>762</v>
      </c>
      <c r="F10" s="413"/>
      <c r="G10" s="415" t="s">
        <v>763</v>
      </c>
    </row>
    <row r="11" spans="1:13" ht="15" customHeight="1" x14ac:dyDescent="0.15">
      <c r="A11" s="405"/>
      <c r="B11" s="405"/>
      <c r="C11" s="406"/>
      <c r="D11" s="405"/>
      <c r="E11" s="405"/>
      <c r="F11" s="405"/>
      <c r="G11" s="406"/>
    </row>
    <row r="12" spans="1:13" ht="45" customHeight="1" x14ac:dyDescent="0.15">
      <c r="A12" s="820" t="s">
        <v>764</v>
      </c>
      <c r="B12" s="820"/>
      <c r="C12" s="812"/>
      <c r="D12" s="812"/>
      <c r="E12" s="812"/>
      <c r="F12" s="813"/>
      <c r="G12" s="416" t="s">
        <v>765</v>
      </c>
      <c r="H12" s="824" t="s">
        <v>780</v>
      </c>
      <c r="I12" s="825"/>
      <c r="J12" s="825"/>
      <c r="K12" s="825"/>
      <c r="L12" s="825"/>
      <c r="M12" s="104"/>
    </row>
    <row r="13" spans="1:13" ht="15" customHeight="1" x14ac:dyDescent="0.15">
      <c r="A13" s="405"/>
      <c r="B13" s="405"/>
      <c r="C13" s="405"/>
      <c r="D13" s="405"/>
      <c r="E13" s="405"/>
      <c r="F13" s="405"/>
      <c r="G13" s="405"/>
      <c r="H13" s="407"/>
      <c r="I13" s="407"/>
      <c r="J13" s="407"/>
      <c r="K13" s="407"/>
    </row>
    <row r="14" spans="1:13" ht="45" customHeight="1" x14ac:dyDescent="0.15">
      <c r="A14" s="819" t="s">
        <v>766</v>
      </c>
      <c r="B14" s="819"/>
      <c r="C14" s="823"/>
      <c r="D14" s="823"/>
      <c r="E14" s="823"/>
      <c r="F14" s="823"/>
      <c r="G14" s="823"/>
      <c r="H14" s="824" t="s">
        <v>795</v>
      </c>
      <c r="I14" s="825"/>
      <c r="J14" s="825"/>
      <c r="K14" s="825"/>
      <c r="L14" s="825"/>
      <c r="M14" s="104"/>
    </row>
    <row r="15" spans="1:13" ht="18" customHeight="1" x14ac:dyDescent="0.15">
      <c r="A15" s="821" t="s">
        <v>767</v>
      </c>
      <c r="B15" s="821"/>
      <c r="C15" s="417" t="s">
        <v>768</v>
      </c>
      <c r="D15" s="408"/>
      <c r="E15" s="408"/>
      <c r="F15" s="408"/>
      <c r="G15" s="408"/>
      <c r="H15" s="408"/>
      <c r="I15" s="408"/>
      <c r="J15" s="408"/>
      <c r="K15" s="408"/>
    </row>
    <row r="16" spans="1:13" ht="18" customHeight="1" x14ac:dyDescent="0.15">
      <c r="A16" s="821"/>
      <c r="B16" s="821"/>
      <c r="C16" s="418" t="s">
        <v>769</v>
      </c>
      <c r="D16" s="409"/>
      <c r="E16" s="409"/>
      <c r="F16" s="409"/>
      <c r="G16" s="409"/>
      <c r="H16" s="409"/>
      <c r="I16" s="409"/>
      <c r="J16" s="409"/>
      <c r="K16" s="409"/>
    </row>
    <row r="17" spans="1:13" ht="18" customHeight="1" x14ac:dyDescent="0.15">
      <c r="A17" s="822"/>
      <c r="B17" s="822"/>
      <c r="C17" s="419" t="s">
        <v>770</v>
      </c>
      <c r="D17" s="410"/>
      <c r="E17" s="410"/>
      <c r="F17" s="410"/>
      <c r="G17" s="410"/>
      <c r="H17" s="410"/>
      <c r="I17" s="410"/>
      <c r="J17" s="410"/>
      <c r="K17" s="410"/>
    </row>
    <row r="18" spans="1:13" ht="45" customHeight="1" x14ac:dyDescent="0.15">
      <c r="A18" s="819" t="s">
        <v>771</v>
      </c>
      <c r="B18" s="820"/>
      <c r="C18" s="812"/>
      <c r="D18" s="812"/>
      <c r="E18" s="812"/>
      <c r="F18" s="813"/>
      <c r="G18" s="416" t="s">
        <v>765</v>
      </c>
      <c r="H18" s="824" t="s">
        <v>779</v>
      </c>
      <c r="I18" s="825"/>
      <c r="J18" s="825"/>
      <c r="K18" s="825"/>
      <c r="L18" s="825"/>
      <c r="M18" s="396"/>
    </row>
    <row r="19" spans="1:13" ht="15" customHeight="1" x14ac:dyDescent="0.15">
      <c r="A19" s="405"/>
      <c r="B19" s="405"/>
      <c r="C19" s="405"/>
      <c r="D19" s="405"/>
      <c r="E19" s="405"/>
      <c r="F19" s="405"/>
      <c r="G19" s="405"/>
      <c r="H19" s="407"/>
      <c r="I19" s="407"/>
      <c r="J19" s="407"/>
      <c r="K19" s="407"/>
    </row>
    <row r="20" spans="1:13" ht="45" customHeight="1" x14ac:dyDescent="0.15">
      <c r="A20" s="828" t="s">
        <v>772</v>
      </c>
      <c r="B20" s="829"/>
      <c r="C20" s="830"/>
      <c r="D20" s="831"/>
      <c r="E20" s="831"/>
      <c r="F20" s="831"/>
      <c r="G20" s="832"/>
      <c r="H20" s="403"/>
      <c r="I20" s="403"/>
      <c r="J20" s="403"/>
      <c r="K20" s="404"/>
    </row>
    <row r="21" spans="1:13" ht="18" customHeight="1" x14ac:dyDescent="0.15">
      <c r="A21" s="848" t="s">
        <v>767</v>
      </c>
      <c r="B21" s="848"/>
      <c r="C21" s="420" t="s">
        <v>768</v>
      </c>
      <c r="D21" s="411"/>
      <c r="E21" s="411"/>
      <c r="F21" s="411"/>
      <c r="G21" s="411"/>
      <c r="H21" s="403"/>
      <c r="I21" s="403"/>
      <c r="J21" s="403"/>
      <c r="K21" s="404"/>
    </row>
    <row r="22" spans="1:13" ht="18" customHeight="1" x14ac:dyDescent="0.15">
      <c r="A22" s="848"/>
      <c r="B22" s="848"/>
      <c r="C22" s="421" t="s">
        <v>773</v>
      </c>
      <c r="D22" s="411"/>
      <c r="E22" s="411"/>
      <c r="F22" s="411"/>
      <c r="G22" s="411"/>
      <c r="H22" s="403"/>
      <c r="I22" s="403"/>
      <c r="J22" s="403"/>
      <c r="K22" s="404"/>
    </row>
    <row r="23" spans="1:13" ht="18" customHeight="1" x14ac:dyDescent="0.15">
      <c r="A23" s="849"/>
      <c r="B23" s="849"/>
      <c r="C23" s="422" t="s">
        <v>774</v>
      </c>
      <c r="D23" s="411"/>
      <c r="E23" s="411"/>
      <c r="F23" s="411"/>
      <c r="G23" s="411"/>
      <c r="H23" s="403"/>
      <c r="I23" s="403"/>
      <c r="J23" s="403"/>
      <c r="K23" s="404"/>
    </row>
    <row r="24" spans="1:13" ht="45" customHeight="1" x14ac:dyDescent="0.15">
      <c r="A24" s="819" t="s">
        <v>775</v>
      </c>
      <c r="B24" s="820"/>
      <c r="C24" s="812"/>
      <c r="D24" s="812"/>
      <c r="E24" s="812"/>
      <c r="F24" s="813"/>
      <c r="G24" s="416" t="s">
        <v>765</v>
      </c>
      <c r="H24" s="824" t="s">
        <v>781</v>
      </c>
      <c r="I24" s="825"/>
      <c r="J24" s="825"/>
      <c r="K24" s="825"/>
      <c r="L24" s="825"/>
      <c r="M24" s="396"/>
    </row>
    <row r="25" spans="1:13" ht="15" customHeight="1" x14ac:dyDescent="0.15">
      <c r="A25" s="405"/>
      <c r="B25" s="405"/>
      <c r="C25" s="405"/>
      <c r="D25" s="405"/>
      <c r="E25" s="405"/>
      <c r="F25" s="405"/>
      <c r="G25" s="405"/>
      <c r="H25" s="407"/>
      <c r="I25" s="407"/>
      <c r="J25" s="407"/>
      <c r="K25" s="407"/>
    </row>
    <row r="26" spans="1:13" ht="45" customHeight="1" x14ac:dyDescent="0.15">
      <c r="A26" s="826" t="s">
        <v>776</v>
      </c>
      <c r="B26" s="827"/>
      <c r="C26" s="823"/>
      <c r="D26" s="823"/>
      <c r="E26" s="823"/>
      <c r="F26" s="823"/>
      <c r="G26" s="823"/>
      <c r="H26" s="403"/>
      <c r="I26" s="403"/>
      <c r="J26" s="403"/>
      <c r="K26" s="404"/>
    </row>
    <row r="27" spans="1:13" ht="18" customHeight="1" x14ac:dyDescent="0.15">
      <c r="A27" s="848" t="s">
        <v>767</v>
      </c>
      <c r="B27" s="848"/>
      <c r="C27" s="417" t="s">
        <v>777</v>
      </c>
      <c r="D27" s="403"/>
      <c r="E27" s="403"/>
      <c r="G27" s="403"/>
      <c r="H27" s="403"/>
      <c r="I27" s="403"/>
      <c r="J27" s="403"/>
      <c r="K27" s="404"/>
    </row>
    <row r="28" spans="1:13" ht="18" customHeight="1" x14ac:dyDescent="0.15">
      <c r="A28" s="848"/>
      <c r="B28" s="848"/>
      <c r="C28" s="419" t="s">
        <v>778</v>
      </c>
    </row>
  </sheetData>
  <sheetProtection password="FB83" sheet="1" objects="1" scenarios="1"/>
  <mergeCells count="28">
    <mergeCell ref="A27:B28"/>
    <mergeCell ref="A24:B24"/>
    <mergeCell ref="H24:L24"/>
    <mergeCell ref="A26:B26"/>
    <mergeCell ref="C26:G26"/>
    <mergeCell ref="A20:B20"/>
    <mergeCell ref="C20:G20"/>
    <mergeCell ref="A3:D3"/>
    <mergeCell ref="A4:D4"/>
    <mergeCell ref="A5:D5"/>
    <mergeCell ref="A6:D6"/>
    <mergeCell ref="E6:K6"/>
    <mergeCell ref="E3:K3"/>
    <mergeCell ref="E4:K4"/>
    <mergeCell ref="C24:F24"/>
    <mergeCell ref="A21:B23"/>
    <mergeCell ref="C12:F12"/>
    <mergeCell ref="A10:B10"/>
    <mergeCell ref="E5:K5"/>
    <mergeCell ref="A18:B18"/>
    <mergeCell ref="C18:F18"/>
    <mergeCell ref="A15:B17"/>
    <mergeCell ref="A14:B14"/>
    <mergeCell ref="C14:G14"/>
    <mergeCell ref="H12:L12"/>
    <mergeCell ref="A12:B12"/>
    <mergeCell ref="H14:L14"/>
    <mergeCell ref="H18:L18"/>
  </mergeCells>
  <phoneticPr fontId="2"/>
  <dataValidations count="6">
    <dataValidation type="list" allowBlank="1" showInputMessage="1" showErrorMessage="1" sqref="C14:G14" xr:uid="{DC05C9FC-3C3B-40D4-A5B2-5619743F4698}">
      <formula1>$C$15:$C$17</formula1>
    </dataValidation>
    <dataValidation type="list" allowBlank="1" showInputMessage="1" showErrorMessage="1" sqref="C20:G20" xr:uid="{DDDE8E2F-1E44-4B61-A2DA-DA6859CF2D1D}">
      <formula1>$C$21:$C$23</formula1>
    </dataValidation>
    <dataValidation type="list" allowBlank="1" showInputMessage="1" showErrorMessage="1" sqref="C26:G26" xr:uid="{8126CEC1-1C06-4D19-A461-F3E0E117C605}">
      <formula1>$C$27:$C$28</formula1>
    </dataValidation>
    <dataValidation type="whole" allowBlank="1" showInputMessage="1" showErrorMessage="1" errorTitle="入力エラー" error="数値で入力してください。" sqref="D10" xr:uid="{5786431A-EACD-42E8-93AD-979C4B4E9D74}">
      <formula1>1</formula1>
      <formula2>99</formula2>
    </dataValidation>
    <dataValidation type="whole" allowBlank="1" showInputMessage="1" showErrorMessage="1" errorTitle="入力エラー" error="月（1～12）を入力してください。" sqref="F10" xr:uid="{911C71A2-1DDE-4CAA-81AE-7322221677FF}">
      <formula1>1</formula1>
      <formula2>12</formula2>
    </dataValidation>
    <dataValidation type="whole" allowBlank="1" showInputMessage="1" showErrorMessage="1" errorTitle="入力エラー" error="数値で入力してください。" sqref="C12:F12" xr:uid="{65D0CB75-5466-4D4A-93ED-71056A746387}">
      <formula1>0</formula1>
      <formula2>99999999</formula2>
    </dataValidation>
  </dataValidations>
  <pageMargins left="0.59055118110236227" right="0.59055118110236227" top="0.59055118110236227" bottom="0.59055118110236227" header="0.31496062992125984" footer="0.31496062992125984"/>
  <pageSetup paperSize="9" scale="9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89D59-CD04-4BFD-B13C-08C283224FE5}">
  <sheetPr codeName="Sheet16">
    <pageSetUpPr fitToPage="1"/>
  </sheetPr>
  <dimension ref="A1:A63"/>
  <sheetViews>
    <sheetView zoomScale="80" zoomScaleNormal="80" workbookViewId="0">
      <selection activeCell="A4" sqref="A4"/>
    </sheetView>
  </sheetViews>
  <sheetFormatPr defaultRowHeight="13.5" x14ac:dyDescent="0.15"/>
  <cols>
    <col min="1" max="1" width="99" customWidth="1"/>
  </cols>
  <sheetData>
    <row r="1" spans="1:1" ht="17.25" x14ac:dyDescent="0.2">
      <c r="A1" s="391" t="s">
        <v>487</v>
      </c>
    </row>
    <row r="3" spans="1:1" ht="14.25" x14ac:dyDescent="0.15">
      <c r="A3" s="390" t="s">
        <v>733</v>
      </c>
    </row>
    <row r="4" spans="1:1" x14ac:dyDescent="0.15">
      <c r="A4" s="393"/>
    </row>
    <row r="5" spans="1:1" x14ac:dyDescent="0.15">
      <c r="A5" s="394"/>
    </row>
    <row r="6" spans="1:1" x14ac:dyDescent="0.15">
      <c r="A6" s="394"/>
    </row>
    <row r="7" spans="1:1" x14ac:dyDescent="0.15">
      <c r="A7" s="394"/>
    </row>
    <row r="8" spans="1:1" x14ac:dyDescent="0.15">
      <c r="A8" s="394"/>
    </row>
    <row r="9" spans="1:1" x14ac:dyDescent="0.15">
      <c r="A9" s="394"/>
    </row>
    <row r="10" spans="1:1" x14ac:dyDescent="0.15">
      <c r="A10" s="394"/>
    </row>
    <row r="11" spans="1:1" x14ac:dyDescent="0.15">
      <c r="A11" s="394"/>
    </row>
    <row r="12" spans="1:1" x14ac:dyDescent="0.15">
      <c r="A12" s="394"/>
    </row>
    <row r="13" spans="1:1" x14ac:dyDescent="0.15">
      <c r="A13" s="394"/>
    </row>
    <row r="14" spans="1:1" x14ac:dyDescent="0.15">
      <c r="A14" s="394"/>
    </row>
    <row r="15" spans="1:1" x14ac:dyDescent="0.15">
      <c r="A15" s="394"/>
    </row>
    <row r="16" spans="1:1" x14ac:dyDescent="0.15">
      <c r="A16" s="394"/>
    </row>
    <row r="17" spans="1:1" x14ac:dyDescent="0.15">
      <c r="A17" s="394"/>
    </row>
    <row r="18" spans="1:1" x14ac:dyDescent="0.15">
      <c r="A18" s="394"/>
    </row>
    <row r="19" spans="1:1" x14ac:dyDescent="0.15">
      <c r="A19" s="394"/>
    </row>
    <row r="20" spans="1:1" x14ac:dyDescent="0.15">
      <c r="A20" s="394"/>
    </row>
    <row r="21" spans="1:1" x14ac:dyDescent="0.15">
      <c r="A21" s="394"/>
    </row>
    <row r="22" spans="1:1" x14ac:dyDescent="0.15">
      <c r="A22" s="394"/>
    </row>
    <row r="23" spans="1:1" x14ac:dyDescent="0.15">
      <c r="A23" s="394"/>
    </row>
    <row r="24" spans="1:1" x14ac:dyDescent="0.15">
      <c r="A24" s="394"/>
    </row>
    <row r="25" spans="1:1" x14ac:dyDescent="0.15">
      <c r="A25" s="394"/>
    </row>
    <row r="26" spans="1:1" x14ac:dyDescent="0.15">
      <c r="A26" s="394"/>
    </row>
    <row r="27" spans="1:1" x14ac:dyDescent="0.15">
      <c r="A27" s="394"/>
    </row>
    <row r="28" spans="1:1" x14ac:dyDescent="0.15">
      <c r="A28" s="394"/>
    </row>
    <row r="29" spans="1:1" x14ac:dyDescent="0.15">
      <c r="A29" s="394"/>
    </row>
    <row r="30" spans="1:1" x14ac:dyDescent="0.15">
      <c r="A30" s="394"/>
    </row>
    <row r="31" spans="1:1" x14ac:dyDescent="0.15">
      <c r="A31" s="394"/>
    </row>
    <row r="32" spans="1:1" x14ac:dyDescent="0.15">
      <c r="A32" s="394"/>
    </row>
    <row r="33" spans="1:1" x14ac:dyDescent="0.15">
      <c r="A33" s="394"/>
    </row>
    <row r="34" spans="1:1" x14ac:dyDescent="0.15">
      <c r="A34" s="394"/>
    </row>
    <row r="35" spans="1:1" x14ac:dyDescent="0.15">
      <c r="A35" s="394"/>
    </row>
    <row r="36" spans="1:1" x14ac:dyDescent="0.15">
      <c r="A36" s="394"/>
    </row>
    <row r="37" spans="1:1" x14ac:dyDescent="0.15">
      <c r="A37" s="394"/>
    </row>
    <row r="38" spans="1:1" x14ac:dyDescent="0.15">
      <c r="A38" s="394"/>
    </row>
    <row r="39" spans="1:1" x14ac:dyDescent="0.15">
      <c r="A39" s="394"/>
    </row>
    <row r="40" spans="1:1" x14ac:dyDescent="0.15">
      <c r="A40" s="394"/>
    </row>
    <row r="41" spans="1:1" x14ac:dyDescent="0.15">
      <c r="A41" s="394"/>
    </row>
    <row r="42" spans="1:1" x14ac:dyDescent="0.15">
      <c r="A42" s="394"/>
    </row>
    <row r="43" spans="1:1" x14ac:dyDescent="0.15">
      <c r="A43" s="394"/>
    </row>
    <row r="44" spans="1:1" x14ac:dyDescent="0.15">
      <c r="A44" s="394"/>
    </row>
    <row r="45" spans="1:1" x14ac:dyDescent="0.15">
      <c r="A45" s="394"/>
    </row>
    <row r="46" spans="1:1" x14ac:dyDescent="0.15">
      <c r="A46" s="394"/>
    </row>
    <row r="47" spans="1:1" x14ac:dyDescent="0.15">
      <c r="A47" s="394"/>
    </row>
    <row r="48" spans="1:1" x14ac:dyDescent="0.15">
      <c r="A48" s="394"/>
    </row>
    <row r="49" spans="1:1" x14ac:dyDescent="0.15">
      <c r="A49" s="394"/>
    </row>
    <row r="50" spans="1:1" x14ac:dyDescent="0.15">
      <c r="A50" s="394"/>
    </row>
    <row r="51" spans="1:1" x14ac:dyDescent="0.15">
      <c r="A51" s="394"/>
    </row>
    <row r="52" spans="1:1" x14ac:dyDescent="0.15">
      <c r="A52" s="394"/>
    </row>
    <row r="53" spans="1:1" x14ac:dyDescent="0.15">
      <c r="A53" s="394"/>
    </row>
    <row r="54" spans="1:1" x14ac:dyDescent="0.15">
      <c r="A54" s="394"/>
    </row>
    <row r="55" spans="1:1" x14ac:dyDescent="0.15">
      <c r="A55" s="394"/>
    </row>
    <row r="56" spans="1:1" x14ac:dyDescent="0.15">
      <c r="A56" s="394"/>
    </row>
    <row r="57" spans="1:1" x14ac:dyDescent="0.15">
      <c r="A57" s="394"/>
    </row>
    <row r="58" spans="1:1" x14ac:dyDescent="0.15">
      <c r="A58" s="394"/>
    </row>
    <row r="59" spans="1:1" x14ac:dyDescent="0.15">
      <c r="A59" s="394"/>
    </row>
    <row r="60" spans="1:1" x14ac:dyDescent="0.15">
      <c r="A60" s="394"/>
    </row>
    <row r="61" spans="1:1" x14ac:dyDescent="0.15">
      <c r="A61" s="394"/>
    </row>
    <row r="62" spans="1:1" x14ac:dyDescent="0.15">
      <c r="A62" s="394"/>
    </row>
    <row r="63" spans="1:1" x14ac:dyDescent="0.15">
      <c r="A63" s="395"/>
    </row>
  </sheetData>
  <phoneticPr fontId="2"/>
  <printOptions horizontalCentered="1"/>
  <pageMargins left="0.78740157480314965" right="0.78740157480314965" top="0.78740157480314965" bottom="0.59055118110236227" header="0.78740157480314965" footer="0.39370078740157483"/>
  <pageSetup paperSize="9" scale="87"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C246-8C9D-444F-BF57-B8AFF42D6F00}">
  <sheetPr codeName="Sheet10"/>
  <dimension ref="A1:ED5"/>
  <sheetViews>
    <sheetView topLeftCell="DV1" workbookViewId="0">
      <selection activeCell="EC5" sqref="EC5"/>
    </sheetView>
  </sheetViews>
  <sheetFormatPr defaultRowHeight="13.5" x14ac:dyDescent="0.15"/>
  <cols>
    <col min="1" max="1" width="5.625" customWidth="1"/>
    <col min="2" max="2" width="2.625" customWidth="1"/>
    <col min="3" max="3" width="20.625" customWidth="1"/>
    <col min="4" max="4" width="30.625" customWidth="1"/>
    <col min="5" max="5" width="40.625" customWidth="1"/>
    <col min="6" max="6" width="20.625" customWidth="1"/>
    <col min="7" max="9" width="5.625" customWidth="1"/>
    <col min="10" max="68" width="2.625" customWidth="1"/>
    <col min="69" max="134" width="5.625" customWidth="1"/>
  </cols>
  <sheetData>
    <row r="1" spans="1:134" s="178" customFormat="1" ht="13.5" customHeight="1" x14ac:dyDescent="0.15">
      <c r="A1" s="173" t="s">
        <v>274</v>
      </c>
      <c r="B1" s="174"/>
      <c r="C1" s="174"/>
      <c r="D1" s="174"/>
      <c r="E1" s="174"/>
      <c r="F1" s="175"/>
      <c r="G1" s="176" t="s">
        <v>275</v>
      </c>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3" t="s">
        <v>276</v>
      </c>
      <c r="BR1" s="174"/>
      <c r="BS1" s="174"/>
      <c r="BT1" s="174"/>
      <c r="BU1" s="174"/>
      <c r="BV1" s="174"/>
      <c r="BW1" s="174"/>
      <c r="BX1" s="174"/>
      <c r="BY1" s="174"/>
      <c r="BZ1" s="174"/>
      <c r="CA1" s="174"/>
      <c r="CB1" s="174"/>
      <c r="CC1" s="174"/>
      <c r="CD1" s="174"/>
      <c r="CE1" s="174"/>
      <c r="CF1" s="174"/>
      <c r="CG1" s="174"/>
      <c r="CH1" s="174"/>
      <c r="CI1" s="174"/>
      <c r="CJ1" s="174"/>
      <c r="CK1" s="174"/>
      <c r="CL1" s="174"/>
      <c r="CM1" s="174"/>
      <c r="CN1" s="174"/>
      <c r="CO1" s="174"/>
      <c r="CP1" s="174"/>
      <c r="CQ1" s="174"/>
      <c r="CR1" s="174"/>
      <c r="CS1" s="174"/>
      <c r="CT1" s="174"/>
      <c r="CU1" s="174"/>
      <c r="CV1" s="174"/>
      <c r="CW1" s="174"/>
      <c r="CX1" s="174"/>
      <c r="CY1" s="174"/>
      <c r="CZ1" s="174"/>
      <c r="DA1" s="174"/>
      <c r="DB1" s="174"/>
      <c r="DC1" s="174"/>
      <c r="DD1" s="174"/>
      <c r="DE1" s="174"/>
      <c r="DF1" s="174"/>
      <c r="DG1" s="174"/>
      <c r="DH1" s="174"/>
      <c r="DI1" s="174"/>
      <c r="DJ1" s="174"/>
      <c r="DK1" s="174"/>
      <c r="DL1" s="174"/>
      <c r="DM1" s="174"/>
      <c r="DN1" s="174"/>
      <c r="DO1" s="174"/>
      <c r="DP1" s="174"/>
      <c r="DQ1" s="174"/>
      <c r="DR1" s="174"/>
      <c r="DS1" s="174"/>
      <c r="DT1" s="174"/>
      <c r="DU1" s="174"/>
      <c r="DV1" s="174"/>
      <c r="DW1" s="174"/>
      <c r="DX1" s="175"/>
      <c r="DY1" s="428" t="s">
        <v>807</v>
      </c>
      <c r="DZ1" s="174"/>
      <c r="EA1" s="174"/>
      <c r="EB1" s="174"/>
      <c r="EC1" s="174"/>
      <c r="ED1" s="175"/>
    </row>
    <row r="2" spans="1:134" s="178" customFormat="1" ht="25.5" customHeight="1" x14ac:dyDescent="0.15">
      <c r="A2" s="856" t="s">
        <v>277</v>
      </c>
      <c r="B2" s="850" t="s">
        <v>278</v>
      </c>
      <c r="C2" s="850" t="s">
        <v>279</v>
      </c>
      <c r="D2" s="850" t="s">
        <v>280</v>
      </c>
      <c r="E2" s="850" t="s">
        <v>281</v>
      </c>
      <c r="F2" s="853" t="s">
        <v>282</v>
      </c>
      <c r="G2" s="872" t="s">
        <v>283</v>
      </c>
      <c r="H2" s="179"/>
      <c r="I2" s="180"/>
      <c r="J2" s="181" t="s">
        <v>284</v>
      </c>
      <c r="K2" s="182"/>
      <c r="L2" s="182"/>
      <c r="M2" s="182"/>
      <c r="N2" s="182"/>
      <c r="O2" s="182"/>
      <c r="P2" s="182"/>
      <c r="Q2" s="182"/>
      <c r="R2" s="182"/>
      <c r="S2" s="182"/>
      <c r="T2" s="182"/>
      <c r="U2" s="182"/>
      <c r="V2" s="182"/>
      <c r="W2" s="182"/>
      <c r="X2" s="182"/>
      <c r="Y2" s="182"/>
      <c r="Z2" s="182"/>
      <c r="AA2" s="182"/>
      <c r="AB2" s="182"/>
      <c r="AC2" s="181" t="s">
        <v>285</v>
      </c>
      <c r="AD2" s="182"/>
      <c r="AE2" s="182"/>
      <c r="AF2" s="182"/>
      <c r="AG2" s="182"/>
      <c r="AH2" s="182"/>
      <c r="AI2" s="182"/>
      <c r="AJ2" s="182"/>
      <c r="AK2" s="182"/>
      <c r="AL2" s="182"/>
      <c r="AM2" s="182"/>
      <c r="AN2" s="182"/>
      <c r="AO2" s="182"/>
      <c r="AP2" s="182"/>
      <c r="AQ2" s="182"/>
      <c r="AR2" s="182"/>
      <c r="AS2" s="182"/>
      <c r="AT2" s="182"/>
      <c r="AU2" s="182"/>
      <c r="AV2" s="182"/>
      <c r="AW2" s="181" t="s">
        <v>286</v>
      </c>
      <c r="AX2" s="182"/>
      <c r="AY2" s="182"/>
      <c r="AZ2" s="182"/>
      <c r="BA2" s="182"/>
      <c r="BB2" s="182"/>
      <c r="BC2" s="182"/>
      <c r="BD2" s="182"/>
      <c r="BE2" s="182"/>
      <c r="BF2" s="182"/>
      <c r="BG2" s="182"/>
      <c r="BH2" s="182"/>
      <c r="BI2" s="182"/>
      <c r="BJ2" s="182"/>
      <c r="BK2" s="182"/>
      <c r="BL2" s="182"/>
      <c r="BM2" s="182"/>
      <c r="BN2" s="182"/>
      <c r="BO2" s="182"/>
      <c r="BP2" s="182"/>
      <c r="BQ2" s="183" t="s">
        <v>287</v>
      </c>
      <c r="BR2" s="184"/>
      <c r="BS2" s="184"/>
      <c r="BT2" s="184"/>
      <c r="BU2" s="184"/>
      <c r="BV2" s="184"/>
      <c r="BW2" s="184"/>
      <c r="BX2" s="184"/>
      <c r="BY2" s="184"/>
      <c r="BZ2" s="184"/>
      <c r="CA2" s="184"/>
      <c r="CB2" s="185"/>
      <c r="CC2" s="184"/>
      <c r="CD2" s="184"/>
      <c r="CE2" s="184"/>
      <c r="CF2" s="183" t="s">
        <v>288</v>
      </c>
      <c r="CG2" s="184"/>
      <c r="CH2" s="184"/>
      <c r="CI2" s="184"/>
      <c r="CJ2" s="184"/>
      <c r="CK2" s="184"/>
      <c r="CL2" s="184"/>
      <c r="CM2" s="184"/>
      <c r="CN2" s="184"/>
      <c r="CO2" s="184"/>
      <c r="CP2" s="184"/>
      <c r="CQ2" s="185"/>
      <c r="CR2" s="184"/>
      <c r="CS2" s="184"/>
      <c r="CT2" s="184"/>
      <c r="CU2" s="183" t="s">
        <v>289</v>
      </c>
      <c r="CV2" s="184"/>
      <c r="CW2" s="184"/>
      <c r="CX2" s="184"/>
      <c r="CY2" s="184"/>
      <c r="CZ2" s="184"/>
      <c r="DA2" s="184"/>
      <c r="DB2" s="184"/>
      <c r="DC2" s="184"/>
      <c r="DD2" s="184"/>
      <c r="DE2" s="184"/>
      <c r="DF2" s="185"/>
      <c r="DG2" s="185"/>
      <c r="DH2" s="184"/>
      <c r="DI2" s="184"/>
      <c r="DJ2" s="183" t="s">
        <v>290</v>
      </c>
      <c r="DK2" s="184"/>
      <c r="DL2" s="184"/>
      <c r="DM2" s="184"/>
      <c r="DN2" s="184"/>
      <c r="DO2" s="184"/>
      <c r="DP2" s="184"/>
      <c r="DQ2" s="184"/>
      <c r="DR2" s="184"/>
      <c r="DS2" s="184"/>
      <c r="DT2" s="184"/>
      <c r="DU2" s="186"/>
      <c r="DV2" s="874" t="s">
        <v>291</v>
      </c>
      <c r="DW2" s="859" t="s">
        <v>292</v>
      </c>
      <c r="DX2" s="877" t="s">
        <v>293</v>
      </c>
      <c r="DY2" s="885" t="s">
        <v>798</v>
      </c>
      <c r="DZ2" s="882" t="s">
        <v>799</v>
      </c>
      <c r="EA2" s="882" t="s">
        <v>198</v>
      </c>
      <c r="EB2" s="882" t="s">
        <v>199</v>
      </c>
      <c r="EC2" s="859" t="s">
        <v>294</v>
      </c>
      <c r="ED2" s="877" t="s">
        <v>295</v>
      </c>
    </row>
    <row r="3" spans="1:134" s="197" customFormat="1" ht="60.75" customHeight="1" x14ac:dyDescent="0.15">
      <c r="A3" s="857"/>
      <c r="B3" s="851"/>
      <c r="C3" s="851"/>
      <c r="D3" s="851"/>
      <c r="E3" s="851"/>
      <c r="F3" s="854"/>
      <c r="G3" s="873"/>
      <c r="H3" s="187"/>
      <c r="I3" s="188"/>
      <c r="J3" s="864" t="s">
        <v>296</v>
      </c>
      <c r="K3" s="189" t="s">
        <v>297</v>
      </c>
      <c r="L3" s="190"/>
      <c r="M3" s="189" t="s">
        <v>268</v>
      </c>
      <c r="N3" s="190"/>
      <c r="O3" s="191" t="s">
        <v>298</v>
      </c>
      <c r="P3" s="192"/>
      <c r="Q3" s="193"/>
      <c r="R3" s="189" t="s">
        <v>299</v>
      </c>
      <c r="S3" s="187"/>
      <c r="T3" s="190"/>
      <c r="U3" s="194" t="s">
        <v>141</v>
      </c>
      <c r="V3" s="862" t="s">
        <v>260</v>
      </c>
      <c r="W3" s="862" t="s">
        <v>262</v>
      </c>
      <c r="X3" s="862" t="s">
        <v>300</v>
      </c>
      <c r="Y3" s="862" t="s">
        <v>266</v>
      </c>
      <c r="Z3" s="208" t="s">
        <v>239</v>
      </c>
      <c r="AA3" s="208" t="s">
        <v>301</v>
      </c>
      <c r="AB3" s="209" t="s">
        <v>302</v>
      </c>
      <c r="AC3" s="880" t="s">
        <v>296</v>
      </c>
      <c r="AD3" s="189" t="s">
        <v>297</v>
      </c>
      <c r="AE3" s="190"/>
      <c r="AF3" s="189" t="s">
        <v>268</v>
      </c>
      <c r="AG3" s="190"/>
      <c r="AH3" s="191" t="s">
        <v>298</v>
      </c>
      <c r="AI3" s="192"/>
      <c r="AJ3" s="193"/>
      <c r="AK3" s="189" t="s">
        <v>299</v>
      </c>
      <c r="AL3" s="187"/>
      <c r="AM3" s="190"/>
      <c r="AN3" s="194" t="s">
        <v>141</v>
      </c>
      <c r="AO3" s="862" t="s">
        <v>260</v>
      </c>
      <c r="AP3" s="862" t="s">
        <v>262</v>
      </c>
      <c r="AQ3" s="862" t="s">
        <v>300</v>
      </c>
      <c r="AR3" s="862" t="s">
        <v>264</v>
      </c>
      <c r="AS3" s="862" t="s">
        <v>266</v>
      </c>
      <c r="AT3" s="208" t="s">
        <v>239</v>
      </c>
      <c r="AU3" s="208" t="s">
        <v>301</v>
      </c>
      <c r="AV3" s="209" t="s">
        <v>302</v>
      </c>
      <c r="AW3" s="864" t="s">
        <v>296</v>
      </c>
      <c r="AX3" s="189" t="s">
        <v>297</v>
      </c>
      <c r="AY3" s="190"/>
      <c r="AZ3" s="189" t="s">
        <v>268</v>
      </c>
      <c r="BA3" s="190"/>
      <c r="BB3" s="191" t="s">
        <v>298</v>
      </c>
      <c r="BC3" s="192"/>
      <c r="BD3" s="193"/>
      <c r="BE3" s="189" t="s">
        <v>299</v>
      </c>
      <c r="BF3" s="187"/>
      <c r="BG3" s="190"/>
      <c r="BH3" s="194" t="s">
        <v>141</v>
      </c>
      <c r="BI3" s="862" t="s">
        <v>260</v>
      </c>
      <c r="BJ3" s="862" t="s">
        <v>262</v>
      </c>
      <c r="BK3" s="862" t="s">
        <v>300</v>
      </c>
      <c r="BL3" s="862" t="s">
        <v>264</v>
      </c>
      <c r="BM3" s="862" t="s">
        <v>266</v>
      </c>
      <c r="BN3" s="208" t="s">
        <v>239</v>
      </c>
      <c r="BO3" s="208" t="s">
        <v>301</v>
      </c>
      <c r="BP3" s="209" t="s">
        <v>302</v>
      </c>
      <c r="BQ3" s="866" t="s">
        <v>296</v>
      </c>
      <c r="BR3" s="195" t="s">
        <v>297</v>
      </c>
      <c r="BS3" s="196"/>
      <c r="BT3" s="868" t="s">
        <v>268</v>
      </c>
      <c r="BU3" s="868" t="s">
        <v>270</v>
      </c>
      <c r="BV3" s="868" t="s">
        <v>299</v>
      </c>
      <c r="BW3" s="868" t="s">
        <v>141</v>
      </c>
      <c r="BX3" s="868" t="s">
        <v>260</v>
      </c>
      <c r="BY3" s="868" t="s">
        <v>262</v>
      </c>
      <c r="BZ3" s="868" t="s">
        <v>300</v>
      </c>
      <c r="CA3" s="868" t="s">
        <v>264</v>
      </c>
      <c r="CB3" s="868" t="s">
        <v>266</v>
      </c>
      <c r="CC3" s="204" t="s">
        <v>239</v>
      </c>
      <c r="CD3" s="204" t="s">
        <v>301</v>
      </c>
      <c r="CE3" s="205" t="s">
        <v>302</v>
      </c>
      <c r="CF3" s="870" t="s">
        <v>296</v>
      </c>
      <c r="CG3" s="195" t="s">
        <v>297</v>
      </c>
      <c r="CH3" s="196"/>
      <c r="CI3" s="868" t="s">
        <v>268</v>
      </c>
      <c r="CJ3" s="868" t="s">
        <v>270</v>
      </c>
      <c r="CK3" s="868" t="s">
        <v>299</v>
      </c>
      <c r="CL3" s="868" t="s">
        <v>141</v>
      </c>
      <c r="CM3" s="868" t="s">
        <v>260</v>
      </c>
      <c r="CN3" s="868" t="s">
        <v>262</v>
      </c>
      <c r="CO3" s="868" t="s">
        <v>300</v>
      </c>
      <c r="CP3" s="868" t="s">
        <v>264</v>
      </c>
      <c r="CQ3" s="868" t="s">
        <v>266</v>
      </c>
      <c r="CR3" s="204" t="s">
        <v>239</v>
      </c>
      <c r="CS3" s="204" t="s">
        <v>301</v>
      </c>
      <c r="CT3" s="205" t="s">
        <v>302</v>
      </c>
      <c r="CU3" s="870" t="s">
        <v>296</v>
      </c>
      <c r="CV3" s="195" t="s">
        <v>297</v>
      </c>
      <c r="CW3" s="196"/>
      <c r="CX3" s="868" t="s">
        <v>268</v>
      </c>
      <c r="CY3" s="868" t="s">
        <v>270</v>
      </c>
      <c r="CZ3" s="868" t="s">
        <v>299</v>
      </c>
      <c r="DA3" s="868" t="s">
        <v>141</v>
      </c>
      <c r="DB3" s="868" t="s">
        <v>260</v>
      </c>
      <c r="DC3" s="868" t="s">
        <v>262</v>
      </c>
      <c r="DD3" s="868" t="s">
        <v>300</v>
      </c>
      <c r="DE3" s="868" t="s">
        <v>264</v>
      </c>
      <c r="DF3" s="868" t="s">
        <v>266</v>
      </c>
      <c r="DG3" s="208" t="s">
        <v>239</v>
      </c>
      <c r="DH3" s="208" t="s">
        <v>301</v>
      </c>
      <c r="DI3" s="209" t="s">
        <v>302</v>
      </c>
      <c r="DJ3" s="866" t="s">
        <v>296</v>
      </c>
      <c r="DK3" s="195" t="s">
        <v>297</v>
      </c>
      <c r="DL3" s="196"/>
      <c r="DM3" s="868" t="s">
        <v>268</v>
      </c>
      <c r="DN3" s="868" t="s">
        <v>270</v>
      </c>
      <c r="DO3" s="868" t="s">
        <v>299</v>
      </c>
      <c r="DP3" s="868" t="s">
        <v>141</v>
      </c>
      <c r="DQ3" s="868" t="s">
        <v>260</v>
      </c>
      <c r="DR3" s="868" t="s">
        <v>262</v>
      </c>
      <c r="DS3" s="868" t="s">
        <v>300</v>
      </c>
      <c r="DT3" s="868" t="s">
        <v>264</v>
      </c>
      <c r="DU3" s="883" t="s">
        <v>266</v>
      </c>
      <c r="DV3" s="875"/>
      <c r="DW3" s="860"/>
      <c r="DX3" s="878"/>
      <c r="DY3" s="875"/>
      <c r="DZ3" s="860"/>
      <c r="EA3" s="860"/>
      <c r="EB3" s="860"/>
      <c r="EC3" s="860"/>
      <c r="ED3" s="878"/>
    </row>
    <row r="4" spans="1:134" s="197" customFormat="1" ht="57.75" x14ac:dyDescent="0.15">
      <c r="A4" s="858"/>
      <c r="B4" s="852"/>
      <c r="C4" s="852"/>
      <c r="D4" s="852"/>
      <c r="E4" s="852"/>
      <c r="F4" s="855"/>
      <c r="G4" s="198" t="s">
        <v>303</v>
      </c>
      <c r="H4" s="199" t="s">
        <v>304</v>
      </c>
      <c r="I4" s="200" t="s">
        <v>305</v>
      </c>
      <c r="J4" s="865"/>
      <c r="K4" s="199" t="s">
        <v>306</v>
      </c>
      <c r="L4" s="199" t="s">
        <v>307</v>
      </c>
      <c r="M4" s="199" t="s">
        <v>308</v>
      </c>
      <c r="N4" s="199" t="s">
        <v>316</v>
      </c>
      <c r="O4" s="199" t="s">
        <v>309</v>
      </c>
      <c r="P4" s="199" t="s">
        <v>310</v>
      </c>
      <c r="Q4" s="199" t="s">
        <v>311</v>
      </c>
      <c r="R4" s="199" t="s">
        <v>312</v>
      </c>
      <c r="S4" s="199" t="s">
        <v>313</v>
      </c>
      <c r="T4" s="199" t="s">
        <v>314</v>
      </c>
      <c r="U4" s="201"/>
      <c r="V4" s="863"/>
      <c r="W4" s="863"/>
      <c r="X4" s="863"/>
      <c r="Y4" s="863"/>
      <c r="Z4" s="201"/>
      <c r="AA4" s="201"/>
      <c r="AB4" s="210"/>
      <c r="AC4" s="881"/>
      <c r="AD4" s="199" t="s">
        <v>306</v>
      </c>
      <c r="AE4" s="199" t="s">
        <v>307</v>
      </c>
      <c r="AF4" s="199" t="s">
        <v>315</v>
      </c>
      <c r="AG4" s="199" t="s">
        <v>316</v>
      </c>
      <c r="AH4" s="199" t="s">
        <v>309</v>
      </c>
      <c r="AI4" s="199" t="s">
        <v>310</v>
      </c>
      <c r="AJ4" s="199" t="s">
        <v>311</v>
      </c>
      <c r="AK4" s="199" t="s">
        <v>312</v>
      </c>
      <c r="AL4" s="199" t="s">
        <v>313</v>
      </c>
      <c r="AM4" s="199" t="s">
        <v>314</v>
      </c>
      <c r="AN4" s="201"/>
      <c r="AO4" s="863"/>
      <c r="AP4" s="863"/>
      <c r="AQ4" s="863"/>
      <c r="AR4" s="863"/>
      <c r="AS4" s="863"/>
      <c r="AT4" s="201"/>
      <c r="AU4" s="201"/>
      <c r="AV4" s="210"/>
      <c r="AW4" s="865"/>
      <c r="AX4" s="199" t="s">
        <v>306</v>
      </c>
      <c r="AY4" s="199" t="s">
        <v>307</v>
      </c>
      <c r="AZ4" s="199" t="s">
        <v>315</v>
      </c>
      <c r="BA4" s="199" t="s">
        <v>316</v>
      </c>
      <c r="BB4" s="199" t="s">
        <v>309</v>
      </c>
      <c r="BC4" s="199" t="s">
        <v>310</v>
      </c>
      <c r="BD4" s="199" t="s">
        <v>311</v>
      </c>
      <c r="BE4" s="199" t="s">
        <v>312</v>
      </c>
      <c r="BF4" s="199" t="s">
        <v>313</v>
      </c>
      <c r="BG4" s="199" t="s">
        <v>314</v>
      </c>
      <c r="BH4" s="201"/>
      <c r="BI4" s="863"/>
      <c r="BJ4" s="863"/>
      <c r="BK4" s="863"/>
      <c r="BL4" s="863"/>
      <c r="BM4" s="863"/>
      <c r="BN4" s="201"/>
      <c r="BO4" s="201"/>
      <c r="BP4" s="210"/>
      <c r="BQ4" s="867"/>
      <c r="BR4" s="203" t="s">
        <v>306</v>
      </c>
      <c r="BS4" s="203" t="s">
        <v>307</v>
      </c>
      <c r="BT4" s="869"/>
      <c r="BU4" s="869"/>
      <c r="BV4" s="869"/>
      <c r="BW4" s="869"/>
      <c r="BX4" s="869"/>
      <c r="BY4" s="869"/>
      <c r="BZ4" s="869"/>
      <c r="CA4" s="869"/>
      <c r="CB4" s="869"/>
      <c r="CC4" s="206"/>
      <c r="CD4" s="206"/>
      <c r="CE4" s="207"/>
      <c r="CF4" s="871"/>
      <c r="CG4" s="203" t="s">
        <v>306</v>
      </c>
      <c r="CH4" s="203" t="s">
        <v>307</v>
      </c>
      <c r="CI4" s="869"/>
      <c r="CJ4" s="869"/>
      <c r="CK4" s="869"/>
      <c r="CL4" s="869"/>
      <c r="CM4" s="869"/>
      <c r="CN4" s="869"/>
      <c r="CO4" s="869"/>
      <c r="CP4" s="869"/>
      <c r="CQ4" s="869"/>
      <c r="CR4" s="206"/>
      <c r="CS4" s="206"/>
      <c r="CT4" s="207"/>
      <c r="CU4" s="871"/>
      <c r="CV4" s="203" t="s">
        <v>306</v>
      </c>
      <c r="CW4" s="203" t="s">
        <v>307</v>
      </c>
      <c r="CX4" s="869"/>
      <c r="CY4" s="869"/>
      <c r="CZ4" s="869"/>
      <c r="DA4" s="869"/>
      <c r="DB4" s="869"/>
      <c r="DC4" s="869"/>
      <c r="DD4" s="869"/>
      <c r="DE4" s="869"/>
      <c r="DF4" s="869"/>
      <c r="DG4" s="201"/>
      <c r="DH4" s="201"/>
      <c r="DI4" s="210"/>
      <c r="DJ4" s="867"/>
      <c r="DK4" s="203" t="s">
        <v>306</v>
      </c>
      <c r="DL4" s="203" t="s">
        <v>307</v>
      </c>
      <c r="DM4" s="869"/>
      <c r="DN4" s="869"/>
      <c r="DO4" s="869"/>
      <c r="DP4" s="869"/>
      <c r="DQ4" s="869"/>
      <c r="DR4" s="869"/>
      <c r="DS4" s="869"/>
      <c r="DT4" s="869"/>
      <c r="DU4" s="884"/>
      <c r="DV4" s="876"/>
      <c r="DW4" s="861"/>
      <c r="DX4" s="879"/>
      <c r="DY4" s="876"/>
      <c r="DZ4" s="861"/>
      <c r="EA4" s="861"/>
      <c r="EB4" s="861"/>
      <c r="EC4" s="861"/>
      <c r="ED4" s="879"/>
    </row>
    <row r="5" spans="1:134" s="212" customFormat="1" ht="15.95" customHeight="1" x14ac:dyDescent="0.15">
      <c r="A5" s="211" t="str">
        <f>IF(ISBLANK(表紙!C7),"",表紙!C7)</f>
        <v/>
      </c>
      <c r="B5" s="211" t="str">
        <f>IF(表紙!C8="","",ASC(LEFT(表紙!C8,1)))</f>
        <v/>
      </c>
      <c r="C5" s="213" t="str">
        <f>IF(ISBLANK(表紙!C9),"",表紙!C9)</f>
        <v/>
      </c>
      <c r="D5" s="213" t="str">
        <f>IF(ISBLANK(表紙!C11),"",表紙!C11)</f>
        <v/>
      </c>
      <c r="E5" s="213" t="str">
        <f>IF(ISBLANK(表紙!C12),"",表紙!C12)</f>
        <v/>
      </c>
      <c r="F5" s="213" t="str">
        <f>IF(ISBLANK(表紙!C13),"",表紙!C13)</f>
        <v/>
      </c>
      <c r="G5" s="211" t="str">
        <f>IF(ISBLANK('１'!R4),"",'１'!R4)</f>
        <v/>
      </c>
      <c r="H5" s="211" t="str">
        <f>IF(ISBLANK('１'!V4),"",'１'!V4)</f>
        <v/>
      </c>
      <c r="I5" s="211" t="str">
        <f>IF(ISBLANK('１'!Z4),"",'１'!Z4)</f>
        <v/>
      </c>
      <c r="J5" s="211" t="str">
        <f>IF(ISBLANK('１'!G14),"",1)</f>
        <v/>
      </c>
      <c r="K5" s="211" t="str">
        <f>IF(ISBLANK('１'!H14),"",1)</f>
        <v/>
      </c>
      <c r="L5" s="211" t="str">
        <f>IF(ISBLANK('１'!I14),"",1)</f>
        <v/>
      </c>
      <c r="M5" s="211" t="str">
        <f>IF(ISBLANK('１'!J14),"",1)</f>
        <v/>
      </c>
      <c r="N5" s="211" t="str">
        <f>IF(ISBLANK('１'!K14),"",1)</f>
        <v/>
      </c>
      <c r="O5" s="211" t="str">
        <f>IF(ISBLANK('１'!L14),"",1)</f>
        <v/>
      </c>
      <c r="P5" s="211" t="str">
        <f>IF(ISBLANK('１'!M14),"",1)</f>
        <v/>
      </c>
      <c r="Q5" s="211" t="str">
        <f>IF(ISBLANK('１'!N14),"",1)</f>
        <v/>
      </c>
      <c r="R5" s="211" t="str">
        <f>IF(ISBLANK('１'!O14),"",1)</f>
        <v/>
      </c>
      <c r="S5" s="211" t="str">
        <f>IF(ISBLANK('１'!P14),"",1)</f>
        <v/>
      </c>
      <c r="T5" s="211" t="str">
        <f>IF(ISBLANK('１'!Q14),"",1)</f>
        <v/>
      </c>
      <c r="U5" s="211" t="str">
        <f>IF(ISBLANK('１'!S14),"",1)</f>
        <v/>
      </c>
      <c r="V5" s="211" t="str">
        <f>IF(ISBLANK('１'!U14),"",1)</f>
        <v/>
      </c>
      <c r="W5" s="211" t="str">
        <f>IF(ISBLANK('１'!W14),"",1)</f>
        <v/>
      </c>
      <c r="X5" s="211" t="str">
        <f>IF(ISBLANK('１'!Y14),"",1)</f>
        <v/>
      </c>
      <c r="Y5" s="211" t="str">
        <f>IF(ISBLANK('１'!AA14),"",1)</f>
        <v/>
      </c>
      <c r="Z5" s="211" t="str">
        <f>IF(ISBLANK('１'!AB14),"",1)</f>
        <v/>
      </c>
      <c r="AA5" s="211" t="str">
        <f>IF(ISBLANK('１'!AC14),"",1)</f>
        <v/>
      </c>
      <c r="AB5" s="211" t="str">
        <f>IF(ISBLANK('１'!AD14),"",1)</f>
        <v/>
      </c>
      <c r="AC5" s="211" t="str">
        <f>IF(ISBLANK('１'!G15),"",1)</f>
        <v/>
      </c>
      <c r="AD5" s="211" t="str">
        <f>IF(ISBLANK('１'!H15),"",1)</f>
        <v/>
      </c>
      <c r="AE5" s="211" t="str">
        <f>IF(ISBLANK('１'!I15),"",1)</f>
        <v/>
      </c>
      <c r="AF5" s="211" t="str">
        <f>IF(ISBLANK('１'!J15),"",1)</f>
        <v/>
      </c>
      <c r="AG5" s="211" t="str">
        <f>IF(ISBLANK('１'!K15),"",1)</f>
        <v/>
      </c>
      <c r="AH5" s="211" t="str">
        <f>IF(ISBLANK('１'!L15),"",1)</f>
        <v/>
      </c>
      <c r="AI5" s="211" t="str">
        <f>IF(ISBLANK('１'!M15),"",1)</f>
        <v/>
      </c>
      <c r="AJ5" s="211" t="str">
        <f>IF(ISBLANK('１'!N15),"",1)</f>
        <v/>
      </c>
      <c r="AK5" s="211" t="str">
        <f>IF(ISBLANK('１'!O15),"",1)</f>
        <v/>
      </c>
      <c r="AL5" s="211" t="str">
        <f>IF(ISBLANK('１'!P15),"",1)</f>
        <v/>
      </c>
      <c r="AM5" s="211" t="str">
        <f>IF(ISBLANK('１'!Q15),"",1)</f>
        <v/>
      </c>
      <c r="AN5" s="211" t="str">
        <f>IF(ISBLANK('１'!S15),"",1)</f>
        <v/>
      </c>
      <c r="AO5" s="211" t="str">
        <f>IF(ISBLANK('１'!U15),"",1)</f>
        <v/>
      </c>
      <c r="AP5" s="211" t="str">
        <f>IF(ISBLANK('１'!W15),"",1)</f>
        <v/>
      </c>
      <c r="AQ5" s="211" t="str">
        <f>IF(ISBLANK('１'!Y15),"",1)</f>
        <v/>
      </c>
      <c r="AR5" s="211" t="str">
        <f>IF(ISBLANK('１'!Z15),"",1)</f>
        <v/>
      </c>
      <c r="AS5" s="211" t="str">
        <f>IF(ISBLANK('１'!AA15),"",1)</f>
        <v/>
      </c>
      <c r="AT5" s="211" t="str">
        <f>IF(ISBLANK('１'!AB15),"",1)</f>
        <v/>
      </c>
      <c r="AU5" s="211" t="str">
        <f>IF(ISBLANK('１'!AC15),"",1)</f>
        <v/>
      </c>
      <c r="AV5" s="211" t="str">
        <f>IF(ISBLANK('１'!AD15),"",1)</f>
        <v/>
      </c>
      <c r="AW5" s="211" t="str">
        <f>IF(ISBLANK('１'!G16),"",1)</f>
        <v/>
      </c>
      <c r="AX5" s="211" t="str">
        <f>IF(ISBLANK('１'!H16),"",1)</f>
        <v/>
      </c>
      <c r="AY5" s="211" t="str">
        <f>IF(ISBLANK('１'!I16),"",1)</f>
        <v/>
      </c>
      <c r="AZ5" s="211" t="str">
        <f>IF(ISBLANK('１'!J16),"",1)</f>
        <v/>
      </c>
      <c r="BA5" s="211" t="str">
        <f>IF(ISBLANK('１'!K16),"",1)</f>
        <v/>
      </c>
      <c r="BB5" s="211" t="str">
        <f>IF(ISBLANK('１'!L16),"",1)</f>
        <v/>
      </c>
      <c r="BC5" s="211" t="str">
        <f>IF(ISBLANK('１'!M16),"",1)</f>
        <v/>
      </c>
      <c r="BD5" s="211" t="str">
        <f>IF(ISBLANK('１'!N16),"",1)</f>
        <v/>
      </c>
      <c r="BE5" s="211" t="str">
        <f>IF(ISBLANK('１'!O16),"",1)</f>
        <v/>
      </c>
      <c r="BF5" s="211" t="str">
        <f>IF(ISBLANK('１'!P16),"",1)</f>
        <v/>
      </c>
      <c r="BG5" s="211" t="str">
        <f>IF(ISBLANK('１'!Q16),"",1)</f>
        <v/>
      </c>
      <c r="BH5" s="211" t="str">
        <f>IF(ISBLANK('１'!S16),"",1)</f>
        <v/>
      </c>
      <c r="BI5" s="211" t="str">
        <f>IF(ISBLANK('１'!U16),"",1)</f>
        <v/>
      </c>
      <c r="BJ5" s="211" t="str">
        <f>IF(ISBLANK('１'!W16),"",1)</f>
        <v/>
      </c>
      <c r="BK5" s="211" t="str">
        <f>IF(ISBLANK('１'!Y16),"",1)</f>
        <v/>
      </c>
      <c r="BL5" s="211" t="str">
        <f>IF(ISBLANK('１'!Z16),"",1)</f>
        <v/>
      </c>
      <c r="BM5" s="211" t="str">
        <f>IF(ISBLANK('１'!AA16),"",1)</f>
        <v/>
      </c>
      <c r="BN5" s="211" t="str">
        <f>IF(ISBLANK('１'!AB16),"",1)</f>
        <v/>
      </c>
      <c r="BO5" s="211" t="str">
        <f>IF(ISBLANK('１'!AC16),"",1)</f>
        <v/>
      </c>
      <c r="BP5" s="211" t="str">
        <f>IF(ISBLANK('１'!AD16),"",1)</f>
        <v/>
      </c>
      <c r="BQ5" s="211" t="str">
        <f>IF(ISBLANK('１'!G17),"",'１'!G17)</f>
        <v/>
      </c>
      <c r="BR5" s="211" t="str">
        <f>IF(ISBLANK('１'!H17),"",'１'!H17)</f>
        <v/>
      </c>
      <c r="BS5" s="211" t="str">
        <f>IF(ISBLANK('１'!I17),"",'１'!I17)</f>
        <v/>
      </c>
      <c r="BT5" s="211" t="str">
        <f>IF(ISBLANK('１'!J17),"",'１'!J17)</f>
        <v/>
      </c>
      <c r="BU5" s="211" t="str">
        <f>IF(ISBLANK('１'!L17),"",'１'!L17)</f>
        <v/>
      </c>
      <c r="BV5" s="211" t="str">
        <f>IF(ISBLANK('１'!O17),"",'１'!O17)</f>
        <v/>
      </c>
      <c r="BW5" s="211" t="str">
        <f>IF(ISBLANK('１'!S17),"",'１'!S17)</f>
        <v/>
      </c>
      <c r="BX5" s="211" t="str">
        <f>IF(ISBLANK('１'!U17),"",'１'!U17)</f>
        <v/>
      </c>
      <c r="BY5" s="211" t="str">
        <f>IF(ISBLANK('１'!W17),"",'１'!W17)</f>
        <v/>
      </c>
      <c r="BZ5" s="211" t="str">
        <f>IF(ISBLANK('１'!Y17),"",'１'!Y17)</f>
        <v/>
      </c>
      <c r="CA5" s="211" t="str">
        <f>IF(ISBLANK('１'!Z17),"",'１'!Z17)</f>
        <v/>
      </c>
      <c r="CB5" s="211" t="str">
        <f>IF(ISBLANK('１'!AA17),"",'１'!AA17)</f>
        <v/>
      </c>
      <c r="CC5" s="211" t="str">
        <f>IF(ISBLANK('１'!AB17),"",'１'!AB17)</f>
        <v/>
      </c>
      <c r="CD5" s="211" t="str">
        <f>IF(ISBLANK('１'!AC17),"",'１'!AC17)</f>
        <v/>
      </c>
      <c r="CE5" s="211" t="str">
        <f>IF(ISBLANK('１'!AD17),"",'１'!AD17)</f>
        <v/>
      </c>
      <c r="CF5" s="211" t="str">
        <f>IF(ISBLANK('１'!G18),"",'１'!G18)</f>
        <v/>
      </c>
      <c r="CG5" s="211" t="str">
        <f>IF(ISBLANK('１'!H18),"",'１'!H18)</f>
        <v/>
      </c>
      <c r="CH5" s="211" t="str">
        <f>IF(ISBLANK('１'!I18),"",'１'!I18)</f>
        <v/>
      </c>
      <c r="CI5" s="211" t="str">
        <f>IF(ISBLANK('１'!J18),"",'１'!J18)</f>
        <v/>
      </c>
      <c r="CJ5" s="211" t="str">
        <f>IF(ISBLANK('１'!L18),"",'１'!L18)</f>
        <v/>
      </c>
      <c r="CK5" s="211" t="str">
        <f>IF(ISBLANK('１'!O18),"",'１'!O18)</f>
        <v/>
      </c>
      <c r="CL5" s="211" t="str">
        <f>IF(ISBLANK('１'!S18),"",'１'!S18)</f>
        <v/>
      </c>
      <c r="CM5" s="211" t="str">
        <f>IF(ISBLANK('１'!U18),"",'１'!U18)</f>
        <v/>
      </c>
      <c r="CN5" s="211" t="str">
        <f>IF(ISBLANK('１'!W18),"",'１'!W18)</f>
        <v/>
      </c>
      <c r="CO5" s="211" t="str">
        <f>IF(ISBLANK('１'!Y18),"",'１'!Y18)</f>
        <v/>
      </c>
      <c r="CP5" s="211" t="str">
        <f>IF(ISBLANK('１'!Z18),"",'１'!Z18)</f>
        <v/>
      </c>
      <c r="CQ5" s="211" t="str">
        <f>IF(ISBLANK('１'!AA18),"",'１'!AA18)</f>
        <v/>
      </c>
      <c r="CR5" s="211" t="str">
        <f>IF(ISBLANK('１'!AB18),"",'１'!AB18)</f>
        <v/>
      </c>
      <c r="CS5" s="211" t="str">
        <f>IF(ISBLANK('１'!AC18),"",'１'!AC18)</f>
        <v/>
      </c>
      <c r="CT5" s="211" t="str">
        <f>IF(ISBLANK('１'!AD18),"",'１'!AD18)</f>
        <v/>
      </c>
      <c r="CU5" s="211" t="str">
        <f>IF(ISBLANK('１'!G19),"",'１'!G19)</f>
        <v/>
      </c>
      <c r="CV5" s="211" t="str">
        <f>IF(ISBLANK('１'!H19),"",'１'!H19)</f>
        <v/>
      </c>
      <c r="CW5" s="211" t="str">
        <f>IF(ISBLANK('１'!I19),"",'１'!I19)</f>
        <v/>
      </c>
      <c r="CX5" s="211" t="str">
        <f>IF(ISBLANK('１'!J19),"",'１'!J19)</f>
        <v/>
      </c>
      <c r="CY5" s="211" t="str">
        <f>IF(ISBLANK('１'!L19),"",'１'!L19)</f>
        <v/>
      </c>
      <c r="CZ5" s="211" t="str">
        <f>IF(ISBLANK('１'!O19),"",'１'!O19)</f>
        <v/>
      </c>
      <c r="DA5" s="211" t="str">
        <f>IF(ISBLANK('１'!S19),"",'１'!S19)</f>
        <v/>
      </c>
      <c r="DB5" s="211" t="str">
        <f>IF(ISBLANK('１'!U19),"",'１'!U19)</f>
        <v/>
      </c>
      <c r="DC5" s="211" t="str">
        <f>IF(ISBLANK('１'!W19),"",'１'!W19)</f>
        <v/>
      </c>
      <c r="DD5" s="211" t="str">
        <f>IF(ISBLANK('１'!Y19),"",'１'!Y19)</f>
        <v/>
      </c>
      <c r="DE5" s="211" t="str">
        <f>IF(ISBLANK('１'!Z19),"",'１'!Z19)</f>
        <v/>
      </c>
      <c r="DF5" s="211" t="str">
        <f>IF(ISBLANK('１'!AA19),"",'１'!AA19)</f>
        <v/>
      </c>
      <c r="DG5" s="211" t="str">
        <f>IF(ISBLANK('１'!AB19),"",'１'!AB19)</f>
        <v/>
      </c>
      <c r="DH5" s="211" t="str">
        <f>IF(ISBLANK('１'!AC19),"",'１'!AC19)</f>
        <v/>
      </c>
      <c r="DI5" s="211" t="str">
        <f>IF(ISBLANK('１'!AD19),"",'１'!AD19)</f>
        <v/>
      </c>
      <c r="DJ5" s="211" t="str">
        <f>IF(ISBLANK('１'!G20),"",'１'!G20)</f>
        <v/>
      </c>
      <c r="DK5" s="211" t="str">
        <f>IF(ISBLANK('１'!H20),"",'１'!H20)</f>
        <v/>
      </c>
      <c r="DL5" s="211" t="str">
        <f>IF(ISBLANK('１'!I20),"",'１'!I20)</f>
        <v/>
      </c>
      <c r="DM5" s="211" t="str">
        <f>IF(ISBLANK('１'!J20),"",'１'!J20)</f>
        <v/>
      </c>
      <c r="DN5" s="211" t="str">
        <f>IF(ISBLANK('１'!L20),"",'１'!L20)</f>
        <v/>
      </c>
      <c r="DO5" s="211" t="str">
        <f>IF(ISBLANK('１'!O20),"",'１'!O20)</f>
        <v/>
      </c>
      <c r="DP5" s="211" t="str">
        <f>IF(ISBLANK('１'!S20),"",'１'!S20)</f>
        <v/>
      </c>
      <c r="DQ5" s="211" t="str">
        <f>IF(ISBLANK('１'!U20),"",'１'!U20)</f>
        <v/>
      </c>
      <c r="DR5" s="211" t="str">
        <f>IF(ISBLANK('１'!W20),"",'１'!W20)</f>
        <v/>
      </c>
      <c r="DS5" s="211" t="str">
        <f>IF(ISBLANK('１'!Y20),"",'１'!Y20)</f>
        <v/>
      </c>
      <c r="DT5" s="211" t="str">
        <f>IF(ISBLANK('１'!Z20),"",'１'!Z20)</f>
        <v/>
      </c>
      <c r="DU5" s="211" t="str">
        <f>IF(ISBLANK('１'!AA20),"",'１'!AA20)</f>
        <v/>
      </c>
      <c r="DV5" s="211" t="str">
        <f>IF(ISBLANK('１'!H21),"",'１'!H21)</f>
        <v/>
      </c>
      <c r="DW5" s="211" t="str">
        <f>IF(ISBLANK('１'!H22),"",'１'!H22)</f>
        <v/>
      </c>
      <c r="DX5" s="211" t="str">
        <f>IF(ISBLANK('１'!H23),"",'１'!H23)</f>
        <v/>
      </c>
      <c r="DY5" s="211" t="str">
        <f>IF(ISBLANK('１'!J24),"",1)</f>
        <v/>
      </c>
      <c r="DZ5" s="211" t="str">
        <f>IF(ISBLANK('１'!J25),"",1)</f>
        <v/>
      </c>
      <c r="EA5" s="211" t="str">
        <f>IF(ISBLANK('１'!Q24),"",1)</f>
        <v/>
      </c>
      <c r="EB5" s="211" t="str">
        <f>IF(ISBLANK('１'!Q25),"",1)</f>
        <v/>
      </c>
      <c r="EC5" s="211" t="str">
        <f>IF(ISBLANK('１'!Z24),"",'１'!Z24)</f>
        <v/>
      </c>
      <c r="ED5" s="211" t="str">
        <f>IF(ISBLANK('１'!Z25),"",'１'!Z25)</f>
        <v/>
      </c>
    </row>
  </sheetData>
  <mergeCells count="73">
    <mergeCell ref="DZ2:DZ4"/>
    <mergeCell ref="EB2:EB4"/>
    <mergeCell ref="EA2:EA4"/>
    <mergeCell ref="DT3:DT4"/>
    <mergeCell ref="DU3:DU4"/>
    <mergeCell ref="DY2:DY4"/>
    <mergeCell ref="CZ3:CZ4"/>
    <mergeCell ref="DS3:DS4"/>
    <mergeCell ref="DA3:DA4"/>
    <mergeCell ref="DB3:DB4"/>
    <mergeCell ref="DC3:DC4"/>
    <mergeCell ref="DD3:DD4"/>
    <mergeCell ref="DE3:DE4"/>
    <mergeCell ref="DF3:DF4"/>
    <mergeCell ref="DN3:DN4"/>
    <mergeCell ref="DO3:DO4"/>
    <mergeCell ref="DP3:DP4"/>
    <mergeCell ref="DQ3:DQ4"/>
    <mergeCell ref="DR3:DR4"/>
    <mergeCell ref="ED2:ED4"/>
    <mergeCell ref="J3:J4"/>
    <mergeCell ref="V3:V4"/>
    <mergeCell ref="W3:W4"/>
    <mergeCell ref="X3:X4"/>
    <mergeCell ref="Y3:Y4"/>
    <mergeCell ref="AC3:AC4"/>
    <mergeCell ref="AO3:AO4"/>
    <mergeCell ref="AP3:AP4"/>
    <mergeCell ref="AQ3:AQ4"/>
    <mergeCell ref="CP3:CP4"/>
    <mergeCell ref="CQ3:CQ4"/>
    <mergeCell ref="CA3:CA4"/>
    <mergeCell ref="CB3:CB4"/>
    <mergeCell ref="CF3:CF4"/>
    <mergeCell ref="CI3:CI4"/>
    <mergeCell ref="G2:G3"/>
    <mergeCell ref="DV2:DV4"/>
    <mergeCell ref="DW2:DW4"/>
    <mergeCell ref="DX2:DX4"/>
    <mergeCell ref="BY3:BY4"/>
    <mergeCell ref="BZ3:BZ4"/>
    <mergeCell ref="BJ3:BJ4"/>
    <mergeCell ref="BK3:BK4"/>
    <mergeCell ref="BL3:BL4"/>
    <mergeCell ref="BM3:BM4"/>
    <mergeCell ref="CJ3:CJ4"/>
    <mergeCell ref="CK3:CK4"/>
    <mergeCell ref="CL3:CL4"/>
    <mergeCell ref="CM3:CM4"/>
    <mergeCell ref="CN3:CN4"/>
    <mergeCell ref="CO3:CO4"/>
    <mergeCell ref="EC2:EC4"/>
    <mergeCell ref="AR3:AR4"/>
    <mergeCell ref="AS3:AS4"/>
    <mergeCell ref="AW3:AW4"/>
    <mergeCell ref="BI3:BI4"/>
    <mergeCell ref="BQ3:BQ4"/>
    <mergeCell ref="BT3:BT4"/>
    <mergeCell ref="BU3:BU4"/>
    <mergeCell ref="BV3:BV4"/>
    <mergeCell ref="BW3:BW4"/>
    <mergeCell ref="BX3:BX4"/>
    <mergeCell ref="DJ3:DJ4"/>
    <mergeCell ref="DM3:DM4"/>
    <mergeCell ref="CU3:CU4"/>
    <mergeCell ref="CX3:CX4"/>
    <mergeCell ref="CY3:CY4"/>
    <mergeCell ref="E2:E4"/>
    <mergeCell ref="F2:F4"/>
    <mergeCell ref="A2:A4"/>
    <mergeCell ref="B2:B4"/>
    <mergeCell ref="C2:C4"/>
    <mergeCell ref="D2:D4"/>
  </mergeCells>
  <phoneticPr fontId="2"/>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584A8-E2EC-4D6A-8C87-28D3282F82CB}">
  <sheetPr codeName="Sheet11"/>
  <dimension ref="A1:EJ5"/>
  <sheetViews>
    <sheetView workbookViewId="0"/>
  </sheetViews>
  <sheetFormatPr defaultRowHeight="13.5" x14ac:dyDescent="0.15"/>
  <cols>
    <col min="1" max="1" width="5.625" customWidth="1"/>
    <col min="2" max="47" width="2.625" customWidth="1"/>
    <col min="48" max="48" width="5.625" customWidth="1"/>
    <col min="49" max="57" width="2.625" customWidth="1"/>
    <col min="58" max="58" width="5.625" customWidth="1"/>
    <col min="59" max="67" width="2.625" customWidth="1"/>
    <col min="68" max="68" width="5.625" customWidth="1"/>
    <col min="69" max="77" width="2.625" customWidth="1"/>
    <col min="78" max="78" width="5.625" customWidth="1"/>
    <col min="79" max="87" width="2.625" customWidth="1"/>
    <col min="88" max="88" width="5.625" customWidth="1"/>
    <col min="89" max="97" width="2.625" customWidth="1"/>
    <col min="98" max="98" width="5.625" customWidth="1"/>
    <col min="99" max="140" width="2.625" customWidth="1"/>
  </cols>
  <sheetData>
    <row r="1" spans="1:140" s="225" customFormat="1" ht="13.5" customHeight="1" x14ac:dyDescent="0.15">
      <c r="A1" s="215" t="s">
        <v>317</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7" t="s">
        <v>318</v>
      </c>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9"/>
      <c r="CU1" s="215" t="s">
        <v>319</v>
      </c>
      <c r="CV1" s="216"/>
      <c r="CW1" s="216"/>
      <c r="CX1" s="216"/>
      <c r="CY1" s="216"/>
      <c r="CZ1" s="216"/>
      <c r="DA1" s="216"/>
      <c r="DB1" s="216"/>
      <c r="DC1" s="216"/>
      <c r="DD1" s="216"/>
      <c r="DE1" s="216"/>
      <c r="DF1" s="216"/>
      <c r="DG1" s="216"/>
      <c r="DH1" s="216"/>
      <c r="DI1" s="216"/>
      <c r="DJ1" s="216"/>
      <c r="DK1" s="216"/>
      <c r="DL1" s="216"/>
      <c r="DM1" s="216"/>
      <c r="DN1" s="216"/>
      <c r="DO1" s="216"/>
      <c r="DP1" s="216"/>
      <c r="DQ1" s="216"/>
      <c r="DR1" s="216"/>
      <c r="DS1" s="216"/>
      <c r="DT1" s="216"/>
      <c r="DU1" s="216"/>
      <c r="DV1" s="216"/>
      <c r="DW1" s="216"/>
      <c r="DX1" s="216"/>
      <c r="DY1" s="216"/>
      <c r="DZ1" s="216"/>
      <c r="EA1" s="220"/>
      <c r="EB1" s="221" t="s">
        <v>320</v>
      </c>
      <c r="EC1" s="222"/>
      <c r="ED1" s="222"/>
      <c r="EE1" s="222"/>
      <c r="EF1" s="222"/>
      <c r="EG1" s="223"/>
      <c r="EH1" s="223"/>
      <c r="EI1" s="431"/>
      <c r="EJ1" s="224"/>
    </row>
    <row r="2" spans="1:140" s="225" customFormat="1" ht="25.5" customHeight="1" x14ac:dyDescent="0.15">
      <c r="A2" s="904" t="s">
        <v>227</v>
      </c>
      <c r="B2" s="226" t="s">
        <v>321</v>
      </c>
      <c r="C2" s="227"/>
      <c r="D2" s="227"/>
      <c r="E2" s="228"/>
      <c r="F2" s="226" t="s">
        <v>322</v>
      </c>
      <c r="G2" s="228"/>
      <c r="H2" s="226" t="s">
        <v>323</v>
      </c>
      <c r="I2" s="227"/>
      <c r="J2" s="227"/>
      <c r="K2" s="227"/>
      <c r="L2" s="227"/>
      <c r="M2" s="227"/>
      <c r="N2" s="227"/>
      <c r="O2" s="227"/>
      <c r="P2" s="227"/>
      <c r="Q2" s="227"/>
      <c r="R2" s="227"/>
      <c r="S2" s="227"/>
      <c r="T2" s="227"/>
      <c r="U2" s="227"/>
      <c r="V2" s="227"/>
      <c r="W2" s="226" t="s">
        <v>324</v>
      </c>
      <c r="X2" s="227"/>
      <c r="Y2" s="227"/>
      <c r="Z2" s="227"/>
      <c r="AA2" s="228"/>
      <c r="AB2" s="215" t="s">
        <v>325</v>
      </c>
      <c r="AC2" s="216"/>
      <c r="AD2" s="216"/>
      <c r="AE2" s="220"/>
      <c r="AF2" s="226" t="s">
        <v>326</v>
      </c>
      <c r="AG2" s="227"/>
      <c r="AH2" s="228"/>
      <c r="AI2" s="229" t="s">
        <v>327</v>
      </c>
      <c r="AJ2" s="907" t="s">
        <v>328</v>
      </c>
      <c r="AK2" s="908"/>
      <c r="AL2" s="901" t="s">
        <v>329</v>
      </c>
      <c r="AM2" s="230" t="s">
        <v>330</v>
      </c>
      <c r="AN2" s="218"/>
      <c r="AO2" s="218"/>
      <c r="AP2" s="218"/>
      <c r="AQ2" s="218"/>
      <c r="AR2" s="218"/>
      <c r="AS2" s="218"/>
      <c r="AT2" s="218"/>
      <c r="AU2" s="218"/>
      <c r="AV2" s="219"/>
      <c r="AW2" s="231" t="s">
        <v>331</v>
      </c>
      <c r="AX2" s="218"/>
      <c r="AY2" s="218"/>
      <c r="AZ2" s="218"/>
      <c r="BA2" s="218"/>
      <c r="BB2" s="218"/>
      <c r="BC2" s="218"/>
      <c r="BD2" s="218"/>
      <c r="BE2" s="218"/>
      <c r="BF2" s="219"/>
      <c r="BG2" s="231" t="s">
        <v>332</v>
      </c>
      <c r="BH2" s="218"/>
      <c r="BI2" s="218"/>
      <c r="BJ2" s="218"/>
      <c r="BK2" s="218"/>
      <c r="BL2" s="218"/>
      <c r="BM2" s="218"/>
      <c r="BN2" s="218"/>
      <c r="BO2" s="218"/>
      <c r="BP2" s="219"/>
      <c r="BQ2" s="231" t="s">
        <v>333</v>
      </c>
      <c r="BR2" s="218"/>
      <c r="BS2" s="218"/>
      <c r="BT2" s="218"/>
      <c r="BU2" s="218"/>
      <c r="BV2" s="218"/>
      <c r="BW2" s="218"/>
      <c r="BX2" s="218"/>
      <c r="BY2" s="218"/>
      <c r="BZ2" s="219"/>
      <c r="CA2" s="231" t="s">
        <v>334</v>
      </c>
      <c r="CB2" s="218"/>
      <c r="CC2" s="218"/>
      <c r="CD2" s="218"/>
      <c r="CE2" s="218"/>
      <c r="CF2" s="218"/>
      <c r="CG2" s="218"/>
      <c r="CH2" s="218"/>
      <c r="CI2" s="218"/>
      <c r="CJ2" s="219"/>
      <c r="CK2" s="232" t="s">
        <v>335</v>
      </c>
      <c r="CL2" s="218"/>
      <c r="CM2" s="218"/>
      <c r="CN2" s="218"/>
      <c r="CO2" s="218"/>
      <c r="CP2" s="218"/>
      <c r="CQ2" s="218"/>
      <c r="CR2" s="218"/>
      <c r="CS2" s="218"/>
      <c r="CT2" s="219"/>
      <c r="CU2" s="215" t="s">
        <v>336</v>
      </c>
      <c r="CV2" s="216"/>
      <c r="CW2" s="216"/>
      <c r="CX2" s="216"/>
      <c r="CY2" s="216"/>
      <c r="CZ2" s="216"/>
      <c r="DA2" s="216"/>
      <c r="DB2" s="216"/>
      <c r="DC2" s="216"/>
      <c r="DD2" s="216"/>
      <c r="DE2" s="220"/>
      <c r="DF2" s="215" t="s">
        <v>337</v>
      </c>
      <c r="DG2" s="216"/>
      <c r="DH2" s="216"/>
      <c r="DI2" s="216"/>
      <c r="DJ2" s="216"/>
      <c r="DK2" s="216"/>
      <c r="DL2" s="216"/>
      <c r="DM2" s="216"/>
      <c r="DN2" s="216"/>
      <c r="DO2" s="216"/>
      <c r="DP2" s="220"/>
      <c r="DQ2" s="215" t="s">
        <v>338</v>
      </c>
      <c r="DR2" s="216"/>
      <c r="DS2" s="216"/>
      <c r="DT2" s="216"/>
      <c r="DU2" s="216"/>
      <c r="DV2" s="216"/>
      <c r="DW2" s="216"/>
      <c r="DX2" s="216"/>
      <c r="DY2" s="216"/>
      <c r="DZ2" s="216"/>
      <c r="EA2" s="220"/>
      <c r="EB2" s="233" t="s">
        <v>339</v>
      </c>
      <c r="EC2" s="234"/>
      <c r="ED2" s="234"/>
      <c r="EE2" s="234"/>
      <c r="EF2" s="235"/>
      <c r="EG2" s="894" t="s">
        <v>340</v>
      </c>
      <c r="EH2" s="897" t="s">
        <v>341</v>
      </c>
      <c r="EI2" s="900" t="s">
        <v>199</v>
      </c>
      <c r="EJ2" s="891" t="s">
        <v>799</v>
      </c>
    </row>
    <row r="3" spans="1:140" s="240" customFormat="1" ht="61.5" customHeight="1" x14ac:dyDescent="0.15">
      <c r="A3" s="905"/>
      <c r="B3" s="909" t="s">
        <v>262</v>
      </c>
      <c r="C3" s="890" t="s">
        <v>342</v>
      </c>
      <c r="D3" s="890" t="s">
        <v>343</v>
      </c>
      <c r="E3" s="888" t="s">
        <v>344</v>
      </c>
      <c r="F3" s="909" t="s">
        <v>345</v>
      </c>
      <c r="G3" s="888" t="s">
        <v>346</v>
      </c>
      <c r="H3" s="909" t="s">
        <v>347</v>
      </c>
      <c r="I3" s="890" t="s">
        <v>348</v>
      </c>
      <c r="J3" s="890" t="s">
        <v>349</v>
      </c>
      <c r="K3" s="890" t="s">
        <v>350</v>
      </c>
      <c r="L3" s="890" t="s">
        <v>351</v>
      </c>
      <c r="M3" s="890" t="s">
        <v>352</v>
      </c>
      <c r="N3" s="890" t="s">
        <v>353</v>
      </c>
      <c r="O3" s="890" t="s">
        <v>354</v>
      </c>
      <c r="P3" s="890" t="s">
        <v>355</v>
      </c>
      <c r="Q3" s="890" t="s">
        <v>356</v>
      </c>
      <c r="R3" s="890" t="s">
        <v>357</v>
      </c>
      <c r="S3" s="890" t="s">
        <v>358</v>
      </c>
      <c r="T3" s="890" t="s">
        <v>359</v>
      </c>
      <c r="U3" s="890" t="s">
        <v>360</v>
      </c>
      <c r="V3" s="910" t="s">
        <v>361</v>
      </c>
      <c r="W3" s="909" t="s">
        <v>362</v>
      </c>
      <c r="X3" s="890" t="s">
        <v>363</v>
      </c>
      <c r="Y3" s="890" t="s">
        <v>364</v>
      </c>
      <c r="Z3" s="890" t="s">
        <v>365</v>
      </c>
      <c r="AA3" s="888" t="s">
        <v>366</v>
      </c>
      <c r="AB3" s="909" t="s">
        <v>367</v>
      </c>
      <c r="AC3" s="890" t="s">
        <v>368</v>
      </c>
      <c r="AD3" s="890" t="s">
        <v>143</v>
      </c>
      <c r="AE3" s="888" t="s">
        <v>144</v>
      </c>
      <c r="AF3" s="909" t="s">
        <v>369</v>
      </c>
      <c r="AG3" s="890" t="s">
        <v>370</v>
      </c>
      <c r="AH3" s="888" t="s">
        <v>371</v>
      </c>
      <c r="AI3" s="904" t="s">
        <v>370</v>
      </c>
      <c r="AJ3" s="909" t="s">
        <v>372</v>
      </c>
      <c r="AK3" s="888" t="s">
        <v>264</v>
      </c>
      <c r="AL3" s="902"/>
      <c r="AM3" s="887" t="s">
        <v>373</v>
      </c>
      <c r="AN3" s="886" t="s">
        <v>374</v>
      </c>
      <c r="AO3" s="886" t="s">
        <v>375</v>
      </c>
      <c r="AP3" s="886" t="s">
        <v>376</v>
      </c>
      <c r="AQ3" s="886" t="s">
        <v>377</v>
      </c>
      <c r="AR3" s="886" t="s">
        <v>378</v>
      </c>
      <c r="AS3" s="886" t="s">
        <v>379</v>
      </c>
      <c r="AT3" s="886" t="s">
        <v>380</v>
      </c>
      <c r="AU3" s="886" t="s">
        <v>335</v>
      </c>
      <c r="AV3" s="913" t="s">
        <v>381</v>
      </c>
      <c r="AW3" s="887" t="s">
        <v>373</v>
      </c>
      <c r="AX3" s="886" t="s">
        <v>374</v>
      </c>
      <c r="AY3" s="886" t="s">
        <v>375</v>
      </c>
      <c r="AZ3" s="886" t="s">
        <v>376</v>
      </c>
      <c r="BA3" s="886" t="s">
        <v>377</v>
      </c>
      <c r="BB3" s="886" t="s">
        <v>378</v>
      </c>
      <c r="BC3" s="886" t="s">
        <v>379</v>
      </c>
      <c r="BD3" s="886" t="s">
        <v>380</v>
      </c>
      <c r="BE3" s="886" t="s">
        <v>335</v>
      </c>
      <c r="BF3" s="913" t="s">
        <v>381</v>
      </c>
      <c r="BG3" s="887" t="s">
        <v>373</v>
      </c>
      <c r="BH3" s="886" t="s">
        <v>374</v>
      </c>
      <c r="BI3" s="886" t="s">
        <v>375</v>
      </c>
      <c r="BJ3" s="886" t="s">
        <v>376</v>
      </c>
      <c r="BK3" s="886" t="s">
        <v>377</v>
      </c>
      <c r="BL3" s="886" t="s">
        <v>378</v>
      </c>
      <c r="BM3" s="886" t="s">
        <v>379</v>
      </c>
      <c r="BN3" s="886" t="s">
        <v>380</v>
      </c>
      <c r="BO3" s="886" t="s">
        <v>335</v>
      </c>
      <c r="BP3" s="913" t="s">
        <v>381</v>
      </c>
      <c r="BQ3" s="887" t="s">
        <v>373</v>
      </c>
      <c r="BR3" s="886" t="s">
        <v>374</v>
      </c>
      <c r="BS3" s="886" t="s">
        <v>375</v>
      </c>
      <c r="BT3" s="886" t="s">
        <v>376</v>
      </c>
      <c r="BU3" s="886" t="s">
        <v>377</v>
      </c>
      <c r="BV3" s="886" t="s">
        <v>378</v>
      </c>
      <c r="BW3" s="886" t="s">
        <v>379</v>
      </c>
      <c r="BX3" s="886" t="s">
        <v>380</v>
      </c>
      <c r="BY3" s="886" t="s">
        <v>335</v>
      </c>
      <c r="BZ3" s="913" t="s">
        <v>381</v>
      </c>
      <c r="CA3" s="887" t="s">
        <v>373</v>
      </c>
      <c r="CB3" s="886" t="s">
        <v>374</v>
      </c>
      <c r="CC3" s="886" t="s">
        <v>375</v>
      </c>
      <c r="CD3" s="886" t="s">
        <v>376</v>
      </c>
      <c r="CE3" s="886" t="s">
        <v>377</v>
      </c>
      <c r="CF3" s="886" t="s">
        <v>378</v>
      </c>
      <c r="CG3" s="886" t="s">
        <v>379</v>
      </c>
      <c r="CH3" s="886" t="s">
        <v>380</v>
      </c>
      <c r="CI3" s="886" t="s">
        <v>335</v>
      </c>
      <c r="CJ3" s="913" t="s">
        <v>381</v>
      </c>
      <c r="CK3" s="887" t="s">
        <v>373</v>
      </c>
      <c r="CL3" s="886" t="s">
        <v>374</v>
      </c>
      <c r="CM3" s="886" t="s">
        <v>375</v>
      </c>
      <c r="CN3" s="886" t="s">
        <v>376</v>
      </c>
      <c r="CO3" s="886" t="s">
        <v>377</v>
      </c>
      <c r="CP3" s="886" t="s">
        <v>378</v>
      </c>
      <c r="CQ3" s="886" t="s">
        <v>379</v>
      </c>
      <c r="CR3" s="886" t="s">
        <v>380</v>
      </c>
      <c r="CS3" s="886" t="s">
        <v>335</v>
      </c>
      <c r="CT3" s="913" t="s">
        <v>381</v>
      </c>
      <c r="CU3" s="914" t="s">
        <v>382</v>
      </c>
      <c r="CV3" s="915"/>
      <c r="CW3" s="914" t="s">
        <v>383</v>
      </c>
      <c r="CX3" s="915"/>
      <c r="CY3" s="918" t="s">
        <v>384</v>
      </c>
      <c r="CZ3" s="919"/>
      <c r="DA3" s="236" t="s">
        <v>385</v>
      </c>
      <c r="DB3" s="237"/>
      <c r="DC3" s="237"/>
      <c r="DD3" s="237"/>
      <c r="DE3" s="237"/>
      <c r="DF3" s="920" t="s">
        <v>382</v>
      </c>
      <c r="DG3" s="915"/>
      <c r="DH3" s="914" t="s">
        <v>383</v>
      </c>
      <c r="DI3" s="915"/>
      <c r="DJ3" s="918" t="s">
        <v>384</v>
      </c>
      <c r="DK3" s="919"/>
      <c r="DL3" s="236" t="s">
        <v>385</v>
      </c>
      <c r="DM3" s="237"/>
      <c r="DN3" s="237"/>
      <c r="DO3" s="237"/>
      <c r="DP3" s="238"/>
      <c r="DQ3" s="921" t="s">
        <v>382</v>
      </c>
      <c r="DR3" s="915"/>
      <c r="DS3" s="914" t="s">
        <v>383</v>
      </c>
      <c r="DT3" s="915"/>
      <c r="DU3" s="918" t="s">
        <v>384</v>
      </c>
      <c r="DV3" s="919"/>
      <c r="DW3" s="236" t="s">
        <v>385</v>
      </c>
      <c r="DX3" s="237"/>
      <c r="DY3" s="237"/>
      <c r="DZ3" s="237"/>
      <c r="EA3" s="239"/>
      <c r="EB3" s="922" t="s">
        <v>386</v>
      </c>
      <c r="EC3" s="916" t="s">
        <v>387</v>
      </c>
      <c r="ED3" s="916" t="s">
        <v>388</v>
      </c>
      <c r="EE3" s="916" t="s">
        <v>389</v>
      </c>
      <c r="EF3" s="916" t="s">
        <v>390</v>
      </c>
      <c r="EG3" s="895"/>
      <c r="EH3" s="898"/>
      <c r="EI3" s="895"/>
      <c r="EJ3" s="892"/>
    </row>
    <row r="4" spans="1:140" s="240" customFormat="1" ht="57.75" customHeight="1" x14ac:dyDescent="0.15">
      <c r="A4" s="906"/>
      <c r="B4" s="865"/>
      <c r="C4" s="863"/>
      <c r="D4" s="863"/>
      <c r="E4" s="889"/>
      <c r="F4" s="865"/>
      <c r="G4" s="889"/>
      <c r="H4" s="865"/>
      <c r="I4" s="863"/>
      <c r="J4" s="863"/>
      <c r="K4" s="863"/>
      <c r="L4" s="863"/>
      <c r="M4" s="863"/>
      <c r="N4" s="863"/>
      <c r="O4" s="863"/>
      <c r="P4" s="863"/>
      <c r="Q4" s="863"/>
      <c r="R4" s="863"/>
      <c r="S4" s="863"/>
      <c r="T4" s="863"/>
      <c r="U4" s="863"/>
      <c r="V4" s="911"/>
      <c r="W4" s="865"/>
      <c r="X4" s="863"/>
      <c r="Y4" s="863"/>
      <c r="Z4" s="863"/>
      <c r="AA4" s="889"/>
      <c r="AB4" s="865"/>
      <c r="AC4" s="863"/>
      <c r="AD4" s="863"/>
      <c r="AE4" s="889"/>
      <c r="AF4" s="865"/>
      <c r="AG4" s="863"/>
      <c r="AH4" s="889"/>
      <c r="AI4" s="912"/>
      <c r="AJ4" s="865"/>
      <c r="AK4" s="889"/>
      <c r="AL4" s="903"/>
      <c r="AM4" s="867"/>
      <c r="AN4" s="869"/>
      <c r="AO4" s="869"/>
      <c r="AP4" s="869"/>
      <c r="AQ4" s="869"/>
      <c r="AR4" s="869"/>
      <c r="AS4" s="869"/>
      <c r="AT4" s="869"/>
      <c r="AU4" s="869"/>
      <c r="AV4" s="884"/>
      <c r="AW4" s="867"/>
      <c r="AX4" s="869"/>
      <c r="AY4" s="869"/>
      <c r="AZ4" s="869"/>
      <c r="BA4" s="869"/>
      <c r="BB4" s="869"/>
      <c r="BC4" s="869"/>
      <c r="BD4" s="869"/>
      <c r="BE4" s="869"/>
      <c r="BF4" s="884"/>
      <c r="BG4" s="867"/>
      <c r="BH4" s="869"/>
      <c r="BI4" s="869"/>
      <c r="BJ4" s="869"/>
      <c r="BK4" s="869"/>
      <c r="BL4" s="869"/>
      <c r="BM4" s="869"/>
      <c r="BN4" s="869"/>
      <c r="BO4" s="869"/>
      <c r="BP4" s="884"/>
      <c r="BQ4" s="867"/>
      <c r="BR4" s="869"/>
      <c r="BS4" s="869"/>
      <c r="BT4" s="869"/>
      <c r="BU4" s="869"/>
      <c r="BV4" s="869"/>
      <c r="BW4" s="869"/>
      <c r="BX4" s="869"/>
      <c r="BY4" s="869"/>
      <c r="BZ4" s="884"/>
      <c r="CA4" s="867"/>
      <c r="CB4" s="869"/>
      <c r="CC4" s="869"/>
      <c r="CD4" s="869"/>
      <c r="CE4" s="869"/>
      <c r="CF4" s="869"/>
      <c r="CG4" s="869"/>
      <c r="CH4" s="869"/>
      <c r="CI4" s="869"/>
      <c r="CJ4" s="884"/>
      <c r="CK4" s="867"/>
      <c r="CL4" s="869"/>
      <c r="CM4" s="869"/>
      <c r="CN4" s="869"/>
      <c r="CO4" s="869"/>
      <c r="CP4" s="869"/>
      <c r="CQ4" s="869"/>
      <c r="CR4" s="869"/>
      <c r="CS4" s="869"/>
      <c r="CT4" s="884"/>
      <c r="CU4" s="241" t="s">
        <v>391</v>
      </c>
      <c r="CV4" s="199" t="s">
        <v>392</v>
      </c>
      <c r="CW4" s="199" t="s">
        <v>391</v>
      </c>
      <c r="CX4" s="199" t="s">
        <v>392</v>
      </c>
      <c r="CY4" s="199" t="s">
        <v>391</v>
      </c>
      <c r="CZ4" s="242" t="s">
        <v>392</v>
      </c>
      <c r="DA4" s="243" t="s">
        <v>377</v>
      </c>
      <c r="DB4" s="243" t="s">
        <v>378</v>
      </c>
      <c r="DC4" s="243" t="s">
        <v>379</v>
      </c>
      <c r="DD4" s="243" t="s">
        <v>380</v>
      </c>
      <c r="DE4" s="244" t="s">
        <v>335</v>
      </c>
      <c r="DF4" s="241" t="s">
        <v>391</v>
      </c>
      <c r="DG4" s="199" t="s">
        <v>392</v>
      </c>
      <c r="DH4" s="199" t="s">
        <v>391</v>
      </c>
      <c r="DI4" s="199" t="s">
        <v>392</v>
      </c>
      <c r="DJ4" s="199" t="s">
        <v>391</v>
      </c>
      <c r="DK4" s="242" t="s">
        <v>392</v>
      </c>
      <c r="DL4" s="243" t="s">
        <v>377</v>
      </c>
      <c r="DM4" s="243" t="s">
        <v>378</v>
      </c>
      <c r="DN4" s="243" t="s">
        <v>379</v>
      </c>
      <c r="DO4" s="243" t="s">
        <v>380</v>
      </c>
      <c r="DP4" s="245" t="s">
        <v>335</v>
      </c>
      <c r="DQ4" s="198" t="s">
        <v>391</v>
      </c>
      <c r="DR4" s="199" t="s">
        <v>392</v>
      </c>
      <c r="DS4" s="199" t="s">
        <v>391</v>
      </c>
      <c r="DT4" s="199" t="s">
        <v>392</v>
      </c>
      <c r="DU4" s="199" t="s">
        <v>391</v>
      </c>
      <c r="DV4" s="242" t="s">
        <v>392</v>
      </c>
      <c r="DW4" s="243" t="s">
        <v>377</v>
      </c>
      <c r="DX4" s="243" t="s">
        <v>378</v>
      </c>
      <c r="DY4" s="243" t="s">
        <v>379</v>
      </c>
      <c r="DZ4" s="243" t="s">
        <v>380</v>
      </c>
      <c r="EA4" s="245" t="s">
        <v>335</v>
      </c>
      <c r="EB4" s="923"/>
      <c r="EC4" s="917"/>
      <c r="ED4" s="917"/>
      <c r="EE4" s="917"/>
      <c r="EF4" s="917"/>
      <c r="EG4" s="896"/>
      <c r="EH4" s="899"/>
      <c r="EI4" s="896"/>
      <c r="EJ4" s="893"/>
    </row>
    <row r="5" spans="1:140" s="246" customFormat="1" ht="15.95" customHeight="1" x14ac:dyDescent="0.15">
      <c r="A5" s="247" t="str">
        <f>IF(ISBLANK(表紙!C7),"",表紙!C7)</f>
        <v/>
      </c>
      <c r="B5" s="211" t="str">
        <f>IF(ISBLANK('２'!D8),"",1)</f>
        <v/>
      </c>
      <c r="C5" s="211" t="str">
        <f>IF(ISBLANK('２'!D9),"",1)</f>
        <v/>
      </c>
      <c r="D5" s="211" t="str">
        <f>IF(ISBLANK('２'!D10),"",1)</f>
        <v/>
      </c>
      <c r="E5" s="211" t="str">
        <f>IF(ISBLANK('２'!D11),"",1)</f>
        <v/>
      </c>
      <c r="F5" s="211" t="str">
        <f>IF(ISBLANK('２'!D12),"",1)</f>
        <v/>
      </c>
      <c r="G5" s="211" t="str">
        <f>IF(ISBLANK('２'!D13),"",1)</f>
        <v/>
      </c>
      <c r="H5" s="211" t="str">
        <f>IF(ISBLANK('２'!D14),"",1)</f>
        <v/>
      </c>
      <c r="I5" s="211" t="str">
        <f>IF(ISBLANK('２'!D15),"",1)</f>
        <v/>
      </c>
      <c r="J5" s="211" t="str">
        <f>IF(ISBLANK('２'!D16),"",1)</f>
        <v/>
      </c>
      <c r="K5" s="211" t="str">
        <f>IF(ISBLANK('２'!D17),"",1)</f>
        <v/>
      </c>
      <c r="L5" s="211" t="str">
        <f>IF(ISBLANK('２'!D18),"",1)</f>
        <v/>
      </c>
      <c r="M5" s="211" t="str">
        <f>IF(ISBLANK('２'!D19),"",1)</f>
        <v/>
      </c>
      <c r="N5" s="211" t="str">
        <f>IF(ISBLANK('２'!D20),"",1)</f>
        <v/>
      </c>
      <c r="O5" s="211" t="str">
        <f>IF(ISBLANK('２'!D21),"",1)</f>
        <v/>
      </c>
      <c r="P5" s="211" t="str">
        <f>IF(ISBLANK('２'!D22),"",1)</f>
        <v/>
      </c>
      <c r="Q5" s="211" t="str">
        <f>IF(ISBLANK('２'!D23),"",1)</f>
        <v/>
      </c>
      <c r="R5" s="211" t="str">
        <f>IF(ISBLANK('２'!D24),"",1)</f>
        <v/>
      </c>
      <c r="S5" s="211" t="str">
        <f>IF(ISBLANK('２'!D25),"",1)</f>
        <v/>
      </c>
      <c r="T5" s="211" t="str">
        <f>IF(ISBLANK('２'!D26),"",1)</f>
        <v/>
      </c>
      <c r="U5" s="211" t="str">
        <f>IF(ISBLANK('２'!D27),"",1)</f>
        <v/>
      </c>
      <c r="V5" s="211" t="str">
        <f>IF(ISBLANK('２'!D28),"",1)</f>
        <v/>
      </c>
      <c r="W5" s="211" t="str">
        <f>IF(ISBLANK('２'!I8),"",1)</f>
        <v/>
      </c>
      <c r="X5" s="211" t="str">
        <f>IF(ISBLANK('２'!I9),"",1)</f>
        <v/>
      </c>
      <c r="Y5" s="211" t="str">
        <f>IF(ISBLANK('２'!I10),"",1)</f>
        <v/>
      </c>
      <c r="Z5" s="211" t="str">
        <f>IF(ISBLANK('２'!I11),"",1)</f>
        <v/>
      </c>
      <c r="AA5" s="211" t="str">
        <f>IF(ISBLANK('２'!I12),"",1)</f>
        <v/>
      </c>
      <c r="AB5" s="211" t="str">
        <f>IF(ISBLANK('２'!I13),"",1)</f>
        <v/>
      </c>
      <c r="AC5" s="211" t="str">
        <f>IF(ISBLANK('２'!I14),"",1)</f>
        <v/>
      </c>
      <c r="AD5" s="211" t="str">
        <f>IF(ISBLANK('２'!I15),"",1)</f>
        <v/>
      </c>
      <c r="AE5" s="211" t="str">
        <f>IF(ISBLANK('２'!I16),"",1)</f>
        <v/>
      </c>
      <c r="AF5" s="211" t="str">
        <f>IF(ISBLANK('２'!I17),"",1)</f>
        <v/>
      </c>
      <c r="AG5" s="211" t="str">
        <f>IF(ISBLANK('２'!I18),"",1)</f>
        <v/>
      </c>
      <c r="AH5" s="211" t="str">
        <f>IF(ISBLANK('２'!I19),"",1)</f>
        <v/>
      </c>
      <c r="AI5" s="211" t="str">
        <f>IF(ISBLANK('２'!I20),"",1)</f>
        <v/>
      </c>
      <c r="AJ5" s="211" t="str">
        <f>IF(ISBLANK('２'!I21),"",1)</f>
        <v/>
      </c>
      <c r="AK5" s="211" t="str">
        <f>IF(ISBLANK('２'!I22),"",1)</f>
        <v/>
      </c>
      <c r="AL5" s="211" t="str">
        <f>IF(ISBLANK('２'!I23),"",1)</f>
        <v/>
      </c>
      <c r="AM5" s="211" t="str">
        <f>IF(ISBLANK('３'!F10),"",1)</f>
        <v/>
      </c>
      <c r="AN5" s="211" t="str">
        <f>IF(ISBLANK('３'!H10),"",1)</f>
        <v/>
      </c>
      <c r="AO5" s="211" t="str">
        <f>IF(ISBLANK('３'!J10),"",1)</f>
        <v/>
      </c>
      <c r="AP5" s="211" t="str">
        <f>IF(ISBLANK('３'!L10),"",1)</f>
        <v/>
      </c>
      <c r="AQ5" s="211" t="str">
        <f>IF(ISBLANK('３'!N10),"",1)</f>
        <v/>
      </c>
      <c r="AR5" s="211" t="str">
        <f>IF(ISBLANK('３'!P10),"",1)</f>
        <v/>
      </c>
      <c r="AS5" s="211" t="str">
        <f>IF(ISBLANK('３'!R10),"",1)</f>
        <v/>
      </c>
      <c r="AT5" s="211" t="str">
        <f>IF(ISBLANK('３'!T10),"",1)</f>
        <v/>
      </c>
      <c r="AU5" s="211" t="str">
        <f>IF(ISBLANK('３'!V10),"",1)</f>
        <v/>
      </c>
      <c r="AV5" s="211" t="str">
        <f>IF(ISBLANK('３'!X10),"",ROUND('３'!X10,2))</f>
        <v/>
      </c>
      <c r="AW5" s="211" t="str">
        <f>IF(ISBLANK('３'!F11),"",1)</f>
        <v/>
      </c>
      <c r="AX5" s="211" t="str">
        <f>IF(ISBLANK('３'!H11),"",1)</f>
        <v/>
      </c>
      <c r="AY5" s="211" t="str">
        <f>IF(ISBLANK('３'!J11),"",1)</f>
        <v/>
      </c>
      <c r="AZ5" s="211" t="str">
        <f>IF(ISBLANK('３'!L11),"",1)</f>
        <v/>
      </c>
      <c r="BA5" s="211" t="str">
        <f>IF(ISBLANK('３'!N11),"",1)</f>
        <v/>
      </c>
      <c r="BB5" s="211" t="str">
        <f>IF(ISBLANK('３'!P11),"",1)</f>
        <v/>
      </c>
      <c r="BC5" s="211" t="str">
        <f>IF(ISBLANK('３'!R11),"",1)</f>
        <v/>
      </c>
      <c r="BD5" s="211" t="str">
        <f>IF(ISBLANK('３'!T11),"",1)</f>
        <v/>
      </c>
      <c r="BE5" s="211" t="str">
        <f>IF(ISBLANK('３'!V11),"",1)</f>
        <v/>
      </c>
      <c r="BF5" s="211" t="str">
        <f>IF(ISBLANK('３'!X11),"",ROUND('３'!X11,2))</f>
        <v/>
      </c>
      <c r="BG5" s="211" t="str">
        <f>IF(ISBLANK('３'!F12),"",1)</f>
        <v/>
      </c>
      <c r="BH5" s="211" t="str">
        <f>IF(ISBLANK('３'!H12),"",1)</f>
        <v/>
      </c>
      <c r="BI5" s="211" t="str">
        <f>IF(ISBLANK('３'!J12),"",1)</f>
        <v/>
      </c>
      <c r="BJ5" s="211" t="str">
        <f>IF(ISBLANK('３'!L12),"",1)</f>
        <v/>
      </c>
      <c r="BK5" s="211" t="str">
        <f>IF(ISBLANK('３'!N12),"",1)</f>
        <v/>
      </c>
      <c r="BL5" s="211" t="str">
        <f>IF(ISBLANK('３'!P12),"",1)</f>
        <v/>
      </c>
      <c r="BM5" s="211" t="str">
        <f>IF(ISBLANK('３'!R12),"",1)</f>
        <v/>
      </c>
      <c r="BN5" s="211" t="str">
        <f>IF(ISBLANK('３'!T12),"",1)</f>
        <v/>
      </c>
      <c r="BO5" s="211" t="str">
        <f>IF(ISBLANK('３'!V12),"",1)</f>
        <v/>
      </c>
      <c r="BP5" s="211" t="str">
        <f>IF(ISBLANK('３'!X12),"",ROUND('３'!X12,2))</f>
        <v/>
      </c>
      <c r="BQ5" s="211" t="str">
        <f>IF(ISBLANK('３'!F13),"",1)</f>
        <v/>
      </c>
      <c r="BR5" s="211" t="str">
        <f>IF(ISBLANK('３'!H13),"",1)</f>
        <v/>
      </c>
      <c r="BS5" s="211" t="str">
        <f>IF(ISBLANK('３'!J13),"",1)</f>
        <v/>
      </c>
      <c r="BT5" s="211" t="str">
        <f>IF(ISBLANK('３'!L13),"",1)</f>
        <v/>
      </c>
      <c r="BU5" s="211" t="str">
        <f>IF(ISBLANK('３'!N13),"",1)</f>
        <v/>
      </c>
      <c r="BV5" s="211" t="str">
        <f>IF(ISBLANK('３'!P13),"",1)</f>
        <v/>
      </c>
      <c r="BW5" s="211" t="str">
        <f>IF(ISBLANK('３'!R13),"",1)</f>
        <v/>
      </c>
      <c r="BX5" s="211" t="str">
        <f>IF(ISBLANK('３'!T13),"",1)</f>
        <v/>
      </c>
      <c r="BY5" s="211" t="str">
        <f>IF(ISBLANK('３'!V13),"",1)</f>
        <v/>
      </c>
      <c r="BZ5" s="211" t="str">
        <f>IF(ISBLANK('３'!X13),"",ROUND('３'!X13,2))</f>
        <v/>
      </c>
      <c r="CA5" s="211" t="str">
        <f>IF(ISBLANK('３'!F14),"",1)</f>
        <v/>
      </c>
      <c r="CB5" s="211" t="str">
        <f>IF(ISBLANK('３'!H14),"",1)</f>
        <v/>
      </c>
      <c r="CC5" s="211" t="str">
        <f>IF(ISBLANK('３'!J14),"",1)</f>
        <v/>
      </c>
      <c r="CD5" s="211" t="str">
        <f>IF(ISBLANK('３'!L14),"",1)</f>
        <v/>
      </c>
      <c r="CE5" s="211" t="str">
        <f>IF(ISBLANK('３'!N14),"",1)</f>
        <v/>
      </c>
      <c r="CF5" s="211" t="str">
        <f>IF(ISBLANK('３'!P14),"",1)</f>
        <v/>
      </c>
      <c r="CG5" s="211" t="str">
        <f>IF(ISBLANK('３'!R14),"",1)</f>
        <v/>
      </c>
      <c r="CH5" s="211" t="str">
        <f>IF(ISBLANK('３'!T14),"",1)</f>
        <v/>
      </c>
      <c r="CI5" s="211" t="str">
        <f>IF(ISBLANK('３'!V14),"",1)</f>
        <v/>
      </c>
      <c r="CJ5" s="211" t="str">
        <f>IF(ISBLANK('３'!X14),"",ROUND('３'!X14,2))</f>
        <v/>
      </c>
      <c r="CK5" s="211" t="str">
        <f>IF(ISBLANK('３'!F15),"",1)</f>
        <v/>
      </c>
      <c r="CL5" s="211" t="str">
        <f>IF(ISBLANK('３'!H15),"",1)</f>
        <v/>
      </c>
      <c r="CM5" s="211" t="str">
        <f>IF(ISBLANK('３'!J15),"",1)</f>
        <v/>
      </c>
      <c r="CN5" s="211" t="str">
        <f>IF(ISBLANK('３'!L15),"",1)</f>
        <v/>
      </c>
      <c r="CO5" s="211" t="str">
        <f>IF(ISBLANK('３'!N15),"",1)</f>
        <v/>
      </c>
      <c r="CP5" s="211" t="str">
        <f>IF(ISBLANK('３'!P15),"",1)</f>
        <v/>
      </c>
      <c r="CQ5" s="211" t="str">
        <f>IF(ISBLANK('３'!R15),"",1)</f>
        <v/>
      </c>
      <c r="CR5" s="211" t="str">
        <f>IF(ISBLANK('３'!T15),"",1)</f>
        <v/>
      </c>
      <c r="CS5" s="211" t="str">
        <f>IF(ISBLANK('３'!V15),"",1)</f>
        <v/>
      </c>
      <c r="CT5" s="211" t="str">
        <f>IF(ISBLANK('３'!X15),"",ROUND('３'!X15,2))</f>
        <v/>
      </c>
      <c r="CU5" s="211" t="str">
        <f>IF(ISBLANK('３'!E28),"",1)</f>
        <v/>
      </c>
      <c r="CV5" s="211" t="str">
        <f>IF(ISBLANK('３'!G28),"",1)</f>
        <v/>
      </c>
      <c r="CW5" s="211" t="str">
        <f>IF(ISBLANK('３'!I28),"",1)</f>
        <v/>
      </c>
      <c r="CX5" s="211" t="str">
        <f>IF(ISBLANK('３'!K28),"",1)</f>
        <v/>
      </c>
      <c r="CY5" s="211" t="str">
        <f>IF(ISBLANK('３'!M28),"",1)</f>
        <v/>
      </c>
      <c r="CZ5" s="211" t="str">
        <f>IF(ISBLANK('３'!O28),"",1)</f>
        <v/>
      </c>
      <c r="DA5" s="211" t="str">
        <f>IF(ISBLANK('３'!Q28),"",1)</f>
        <v/>
      </c>
      <c r="DB5" s="211" t="str">
        <f>IF(ISBLANK('３'!S28),"",1)</f>
        <v/>
      </c>
      <c r="DC5" s="211" t="str">
        <f>IF(ISBLANK('３'!U28),"",1)</f>
        <v/>
      </c>
      <c r="DD5" s="211" t="str">
        <f>IF(ISBLANK('３'!W28),"",1)</f>
        <v/>
      </c>
      <c r="DE5" s="211" t="str">
        <f>IF(ISBLANK('３'!Y28),"",1)</f>
        <v/>
      </c>
      <c r="DF5" s="211" t="str">
        <f>IF(ISBLANK('３'!E29),"",1)</f>
        <v/>
      </c>
      <c r="DG5" s="211" t="str">
        <f>IF(ISBLANK('３'!G29),"",1)</f>
        <v/>
      </c>
      <c r="DH5" s="211" t="str">
        <f>IF(ISBLANK('３'!I29),"",1)</f>
        <v/>
      </c>
      <c r="DI5" s="211" t="str">
        <f>IF(ISBLANK('３'!K29),"",1)</f>
        <v/>
      </c>
      <c r="DJ5" s="211" t="str">
        <f>IF(ISBLANK('３'!M29),"",1)</f>
        <v/>
      </c>
      <c r="DK5" s="211" t="str">
        <f>IF(ISBLANK('３'!O29),"",1)</f>
        <v/>
      </c>
      <c r="DL5" s="211" t="str">
        <f>IF(ISBLANK('３'!Q29),"",1)</f>
        <v/>
      </c>
      <c r="DM5" s="211" t="str">
        <f>IF(ISBLANK('３'!S29),"",1)</f>
        <v/>
      </c>
      <c r="DN5" s="211" t="str">
        <f>IF(ISBLANK('３'!U29),"",1)</f>
        <v/>
      </c>
      <c r="DO5" s="211" t="str">
        <f>IF(ISBLANK('３'!W29),"",1)</f>
        <v/>
      </c>
      <c r="DP5" s="211" t="str">
        <f>IF(ISBLANK('３'!Y29),"",1)</f>
        <v/>
      </c>
      <c r="DQ5" s="211" t="str">
        <f>IF(ISBLANK('３'!E30),"",1)</f>
        <v/>
      </c>
      <c r="DR5" s="211" t="str">
        <f>IF(ISBLANK('３'!G30),"",1)</f>
        <v/>
      </c>
      <c r="DS5" s="211" t="str">
        <f>IF(ISBLANK('３'!I30),"",1)</f>
        <v/>
      </c>
      <c r="DT5" s="211" t="str">
        <f>IF(ISBLANK('３'!K30),"",1)</f>
        <v/>
      </c>
      <c r="DU5" s="211" t="str">
        <f>IF(ISBLANK('３'!M30),"",1)</f>
        <v/>
      </c>
      <c r="DV5" s="211" t="str">
        <f>IF(ISBLANK('３'!O30),"",1)</f>
        <v/>
      </c>
      <c r="DW5" s="211" t="str">
        <f>IF(ISBLANK('３'!Q30),"",1)</f>
        <v/>
      </c>
      <c r="DX5" s="211" t="str">
        <f>IF(ISBLANK('３'!S30),"",1)</f>
        <v/>
      </c>
      <c r="DY5" s="211" t="str">
        <f>IF(ISBLANK('３'!U30),"",1)</f>
        <v/>
      </c>
      <c r="DZ5" s="211" t="str">
        <f>IF(ISBLANK('３'!W30),"",1)</f>
        <v/>
      </c>
      <c r="EA5" s="211" t="str">
        <f>IF(ISBLANK('３'!Y30),"",1)</f>
        <v/>
      </c>
      <c r="EB5" s="211" t="str">
        <f>IF(ISBLANK('４'!J13),"",1)</f>
        <v/>
      </c>
      <c r="EC5" s="211" t="str">
        <f>IF(ISBLANK('４'!J14),"",1)</f>
        <v/>
      </c>
      <c r="ED5" s="211" t="str">
        <f>IF(ISBLANK('４'!J15),"",1)</f>
        <v/>
      </c>
      <c r="EE5" s="211" t="str">
        <f>IF(ISBLANK('４'!J16),"",1)</f>
        <v/>
      </c>
      <c r="EF5" s="211" t="str">
        <f>IF(ISBLANK('４'!J17),"",1)</f>
        <v/>
      </c>
      <c r="EG5" s="211" t="str">
        <f>IF(ISBLANK('４'!J19),"",1)</f>
        <v/>
      </c>
      <c r="EH5" s="211" t="str">
        <f>IF(ISBLANK('４'!J21),"",1)</f>
        <v/>
      </c>
      <c r="EI5" s="211" t="str">
        <f>IF(ISBLANK('４'!J11),"",1)</f>
        <v/>
      </c>
      <c r="EJ5" s="211" t="str">
        <f>IF(ISBLANK('４'!J10),"",1)</f>
        <v/>
      </c>
    </row>
  </sheetData>
  <mergeCells count="117">
    <mergeCell ref="EC3:EC4"/>
    <mergeCell ref="ED3:ED4"/>
    <mergeCell ref="EE3:EE4"/>
    <mergeCell ref="EF3:EF4"/>
    <mergeCell ref="CY3:CZ3"/>
    <mergeCell ref="DF3:DG3"/>
    <mergeCell ref="DQ3:DR3"/>
    <mergeCell ref="DS3:DT3"/>
    <mergeCell ref="DH3:DI3"/>
    <mergeCell ref="DJ3:DK3"/>
    <mergeCell ref="DU3:DV3"/>
    <mergeCell ref="EB3:EB4"/>
    <mergeCell ref="CP3:CP4"/>
    <mergeCell ref="CU3:CV3"/>
    <mergeCell ref="CW3:CX3"/>
    <mergeCell ref="CS3:CS4"/>
    <mergeCell ref="CT3:CT4"/>
    <mergeCell ref="CQ3:CQ4"/>
    <mergeCell ref="CR3:CR4"/>
    <mergeCell ref="CL3:CL4"/>
    <mergeCell ref="CM3:CM4"/>
    <mergeCell ref="CN3:CN4"/>
    <mergeCell ref="BM3:BM4"/>
    <mergeCell ref="BN3:BN4"/>
    <mergeCell ref="BS3:BS4"/>
    <mergeCell ref="BT3:BT4"/>
    <mergeCell ref="BW3:BW4"/>
    <mergeCell ref="BX3:BX4"/>
    <mergeCell ref="BO3:BO4"/>
    <mergeCell ref="BP3:BP4"/>
    <mergeCell ref="CO3:CO4"/>
    <mergeCell ref="CK3:CK4"/>
    <mergeCell ref="CI3:CI4"/>
    <mergeCell ref="CJ3:CJ4"/>
    <mergeCell ref="BQ3:BQ4"/>
    <mergeCell ref="BR3:BR4"/>
    <mergeCell ref="CE3:CE4"/>
    <mergeCell ref="CF3:CF4"/>
    <mergeCell ref="BU3:BU4"/>
    <mergeCell ref="BV3:BV4"/>
    <mergeCell ref="BY3:BY4"/>
    <mergeCell ref="BZ3:BZ4"/>
    <mergeCell ref="CA3:CA4"/>
    <mergeCell ref="CB3:CB4"/>
    <mergeCell ref="CC3:CC4"/>
    <mergeCell ref="CD3:CD4"/>
    <mergeCell ref="CG3:CG4"/>
    <mergeCell ref="CH3:CH4"/>
    <mergeCell ref="BJ3:BJ4"/>
    <mergeCell ref="BK3:BK4"/>
    <mergeCell ref="BL3:BL4"/>
    <mergeCell ref="BH3:BH4"/>
    <mergeCell ref="AW3:AW4"/>
    <mergeCell ref="AX3:AX4"/>
    <mergeCell ref="AY3:AY4"/>
    <mergeCell ref="AZ3:AZ4"/>
    <mergeCell ref="BA3:BA4"/>
    <mergeCell ref="A2:A4"/>
    <mergeCell ref="AJ2:AK2"/>
    <mergeCell ref="F3:F4"/>
    <mergeCell ref="G3:G4"/>
    <mergeCell ref="H3:H4"/>
    <mergeCell ref="I3:I4"/>
    <mergeCell ref="V3:V4"/>
    <mergeCell ref="W3:W4"/>
    <mergeCell ref="AD3:AD4"/>
    <mergeCell ref="AE3:AE4"/>
    <mergeCell ref="AF3:AF4"/>
    <mergeCell ref="S3:S4"/>
    <mergeCell ref="AI3:AI4"/>
    <mergeCell ref="X3:X4"/>
    <mergeCell ref="Y3:Y4"/>
    <mergeCell ref="Z3:Z4"/>
    <mergeCell ref="AA3:AA4"/>
    <mergeCell ref="AB3:AB4"/>
    <mergeCell ref="AC3:AC4"/>
    <mergeCell ref="AJ3:AJ4"/>
    <mergeCell ref="AK3:AK4"/>
    <mergeCell ref="B3:B4"/>
    <mergeCell ref="C3:C4"/>
    <mergeCell ref="D3:D4"/>
    <mergeCell ref="EJ2:EJ4"/>
    <mergeCell ref="K3:K4"/>
    <mergeCell ref="N3:N4"/>
    <mergeCell ref="L3:L4"/>
    <mergeCell ref="M3:M4"/>
    <mergeCell ref="EG2:EG4"/>
    <mergeCell ref="EH2:EH4"/>
    <mergeCell ref="O3:O4"/>
    <mergeCell ref="P3:P4"/>
    <mergeCell ref="Q3:Q4"/>
    <mergeCell ref="R3:R4"/>
    <mergeCell ref="EI2:EI4"/>
    <mergeCell ref="AP3:AP4"/>
    <mergeCell ref="AL2:AL4"/>
    <mergeCell ref="AQ3:AQ4"/>
    <mergeCell ref="AR3:AR4"/>
    <mergeCell ref="BD3:BD4"/>
    <mergeCell ref="BE3:BE4"/>
    <mergeCell ref="BC3:BC4"/>
    <mergeCell ref="BG3:BG4"/>
    <mergeCell ref="BF3:BF4"/>
    <mergeCell ref="AU3:AU4"/>
    <mergeCell ref="AV3:AV4"/>
    <mergeCell ref="BI3:BI4"/>
    <mergeCell ref="AS3:AS4"/>
    <mergeCell ref="AT3:AT4"/>
    <mergeCell ref="AM3:AM4"/>
    <mergeCell ref="AN3:AN4"/>
    <mergeCell ref="AO3:AO4"/>
    <mergeCell ref="BB3:BB4"/>
    <mergeCell ref="E3:E4"/>
    <mergeCell ref="J3:J4"/>
    <mergeCell ref="T3:T4"/>
    <mergeCell ref="U3:U4"/>
    <mergeCell ref="AH3:AH4"/>
    <mergeCell ref="AG3:AG4"/>
  </mergeCells>
  <phoneticPr fontId="2"/>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5A6E-1C85-4E62-9D9D-A8DF607C22FE}">
  <sheetPr codeName="Sheet12"/>
  <dimension ref="A1:BA5"/>
  <sheetViews>
    <sheetView workbookViewId="0"/>
  </sheetViews>
  <sheetFormatPr defaultRowHeight="13.5" x14ac:dyDescent="0.15"/>
  <cols>
    <col min="1" max="4" width="5.625" customWidth="1"/>
    <col min="5" max="53" width="4.625" customWidth="1"/>
  </cols>
  <sheetData>
    <row r="1" spans="1:53" s="178" customFormat="1" ht="11.25" x14ac:dyDescent="0.15">
      <c r="A1" s="251" t="s">
        <v>402</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3"/>
    </row>
    <row r="2" spans="1:53" s="260" customFormat="1" ht="25.5" customHeight="1" x14ac:dyDescent="0.15">
      <c r="A2" s="928" t="s">
        <v>227</v>
      </c>
      <c r="B2" s="931" t="s">
        <v>403</v>
      </c>
      <c r="C2" s="932"/>
      <c r="D2" s="933"/>
      <c r="E2" s="934" t="s">
        <v>404</v>
      </c>
      <c r="F2" s="254" t="s">
        <v>303</v>
      </c>
      <c r="G2" s="255"/>
      <c r="H2" s="255"/>
      <c r="I2" s="255"/>
      <c r="J2" s="255"/>
      <c r="K2" s="255"/>
      <c r="L2" s="255"/>
      <c r="M2" s="255"/>
      <c r="N2" s="255"/>
      <c r="O2" s="255"/>
      <c r="P2" s="255"/>
      <c r="Q2" s="255"/>
      <c r="R2" s="255"/>
      <c r="S2" s="255"/>
      <c r="T2" s="255"/>
      <c r="U2" s="255"/>
      <c r="V2" s="255"/>
      <c r="W2" s="255"/>
      <c r="X2" s="255"/>
      <c r="Y2" s="255"/>
      <c r="Z2" s="255"/>
      <c r="AA2" s="255"/>
      <c r="AB2" s="255"/>
      <c r="AC2" s="256"/>
      <c r="AD2" s="257" t="s">
        <v>247</v>
      </c>
      <c r="AE2" s="258"/>
      <c r="AF2" s="258"/>
      <c r="AG2" s="258"/>
      <c r="AH2" s="258"/>
      <c r="AI2" s="258"/>
      <c r="AJ2" s="258"/>
      <c r="AK2" s="258"/>
      <c r="AL2" s="258"/>
      <c r="AM2" s="258"/>
      <c r="AN2" s="258"/>
      <c r="AO2" s="258"/>
      <c r="AP2" s="258"/>
      <c r="AQ2" s="258"/>
      <c r="AR2" s="258"/>
      <c r="AS2" s="258"/>
      <c r="AT2" s="258"/>
      <c r="AU2" s="258"/>
      <c r="AV2" s="258"/>
      <c r="AW2" s="258"/>
      <c r="AX2" s="258"/>
      <c r="AY2" s="258"/>
      <c r="AZ2" s="258"/>
      <c r="BA2" s="259"/>
    </row>
    <row r="3" spans="1:53" s="197" customFormat="1" ht="60.75" customHeight="1" x14ac:dyDescent="0.15">
      <c r="A3" s="929"/>
      <c r="B3" s="261" t="s">
        <v>303</v>
      </c>
      <c r="C3" s="262" t="s">
        <v>304</v>
      </c>
      <c r="D3" s="263" t="s">
        <v>305</v>
      </c>
      <c r="E3" s="935"/>
      <c r="F3" s="937" t="s">
        <v>405</v>
      </c>
      <c r="G3" s="925" t="s">
        <v>406</v>
      </c>
      <c r="H3" s="925" t="s">
        <v>407</v>
      </c>
      <c r="I3" s="925" t="s">
        <v>408</v>
      </c>
      <c r="J3" s="925" t="s">
        <v>409</v>
      </c>
      <c r="K3" s="925" t="s">
        <v>410</v>
      </c>
      <c r="L3" s="925" t="s">
        <v>411</v>
      </c>
      <c r="M3" s="925" t="s">
        <v>412</v>
      </c>
      <c r="N3" s="264" t="s">
        <v>413</v>
      </c>
      <c r="O3" s="265"/>
      <c r="P3" s="265"/>
      <c r="Q3" s="266"/>
      <c r="R3" s="925" t="s">
        <v>414</v>
      </c>
      <c r="S3" s="264" t="s">
        <v>415</v>
      </c>
      <c r="T3" s="267"/>
      <c r="U3" s="268"/>
      <c r="V3" s="925" t="s">
        <v>416</v>
      </c>
      <c r="W3" s="925" t="s">
        <v>417</v>
      </c>
      <c r="X3" s="925" t="s">
        <v>418</v>
      </c>
      <c r="Y3" s="925" t="s">
        <v>419</v>
      </c>
      <c r="Z3" s="925" t="s">
        <v>420</v>
      </c>
      <c r="AA3" s="925" t="s">
        <v>421</v>
      </c>
      <c r="AB3" s="925" t="s">
        <v>335</v>
      </c>
      <c r="AC3" s="926" t="s">
        <v>422</v>
      </c>
      <c r="AD3" s="927" t="s">
        <v>405</v>
      </c>
      <c r="AE3" s="924" t="s">
        <v>406</v>
      </c>
      <c r="AF3" s="924" t="s">
        <v>407</v>
      </c>
      <c r="AG3" s="924" t="s">
        <v>408</v>
      </c>
      <c r="AH3" s="924" t="s">
        <v>409</v>
      </c>
      <c r="AI3" s="924" t="s">
        <v>410</v>
      </c>
      <c r="AJ3" s="924" t="s">
        <v>411</v>
      </c>
      <c r="AK3" s="924" t="s">
        <v>412</v>
      </c>
      <c r="AL3" s="269" t="s">
        <v>413</v>
      </c>
      <c r="AM3" s="270"/>
      <c r="AN3" s="270"/>
      <c r="AO3" s="271"/>
      <c r="AP3" s="924" t="s">
        <v>414</v>
      </c>
      <c r="AQ3" s="269" t="s">
        <v>415</v>
      </c>
      <c r="AR3" s="272"/>
      <c r="AS3" s="273"/>
      <c r="AT3" s="924" t="s">
        <v>416</v>
      </c>
      <c r="AU3" s="924" t="s">
        <v>417</v>
      </c>
      <c r="AV3" s="924" t="s">
        <v>418</v>
      </c>
      <c r="AW3" s="924" t="s">
        <v>419</v>
      </c>
      <c r="AX3" s="924" t="s">
        <v>420</v>
      </c>
      <c r="AY3" s="924" t="s">
        <v>421</v>
      </c>
      <c r="AZ3" s="924" t="s">
        <v>335</v>
      </c>
      <c r="BA3" s="938" t="s">
        <v>422</v>
      </c>
    </row>
    <row r="4" spans="1:53" s="197" customFormat="1" ht="67.5" customHeight="1" x14ac:dyDescent="0.15">
      <c r="A4" s="930"/>
      <c r="B4" s="202"/>
      <c r="C4" s="206"/>
      <c r="D4" s="274"/>
      <c r="E4" s="936"/>
      <c r="F4" s="865"/>
      <c r="G4" s="863"/>
      <c r="H4" s="863"/>
      <c r="I4" s="863"/>
      <c r="J4" s="863"/>
      <c r="K4" s="863"/>
      <c r="L4" s="863"/>
      <c r="M4" s="863"/>
      <c r="N4" s="275" t="s">
        <v>423</v>
      </c>
      <c r="O4" s="275" t="s">
        <v>424</v>
      </c>
      <c r="P4" s="275" t="s">
        <v>425</v>
      </c>
      <c r="Q4" s="275" t="s">
        <v>335</v>
      </c>
      <c r="R4" s="863"/>
      <c r="S4" s="275" t="s">
        <v>426</v>
      </c>
      <c r="T4" s="275" t="s">
        <v>427</v>
      </c>
      <c r="U4" s="275" t="s">
        <v>335</v>
      </c>
      <c r="V4" s="863"/>
      <c r="W4" s="863"/>
      <c r="X4" s="863"/>
      <c r="Y4" s="863"/>
      <c r="Z4" s="863"/>
      <c r="AA4" s="863"/>
      <c r="AB4" s="863"/>
      <c r="AC4" s="889"/>
      <c r="AD4" s="867"/>
      <c r="AE4" s="869"/>
      <c r="AF4" s="869"/>
      <c r="AG4" s="869"/>
      <c r="AH4" s="869"/>
      <c r="AI4" s="869"/>
      <c r="AJ4" s="869"/>
      <c r="AK4" s="869"/>
      <c r="AL4" s="276" t="s">
        <v>423</v>
      </c>
      <c r="AM4" s="276" t="s">
        <v>424</v>
      </c>
      <c r="AN4" s="276" t="s">
        <v>425</v>
      </c>
      <c r="AO4" s="276" t="s">
        <v>335</v>
      </c>
      <c r="AP4" s="869"/>
      <c r="AQ4" s="276" t="s">
        <v>426</v>
      </c>
      <c r="AR4" s="276" t="s">
        <v>427</v>
      </c>
      <c r="AS4" s="276" t="s">
        <v>335</v>
      </c>
      <c r="AT4" s="869"/>
      <c r="AU4" s="869"/>
      <c r="AV4" s="869"/>
      <c r="AW4" s="869"/>
      <c r="AX4" s="869"/>
      <c r="AY4" s="869"/>
      <c r="AZ4" s="869"/>
      <c r="BA4" s="884"/>
    </row>
    <row r="5" spans="1:53" s="246" customFormat="1" ht="15.95" customHeight="1" x14ac:dyDescent="0.15">
      <c r="A5" s="211" t="str">
        <f>IF(ISBLANK(表紙!C7),"",表紙!C7)</f>
        <v/>
      </c>
      <c r="B5" s="211" t="str">
        <f>IF(ISBLANK('５'!C7),"",'５'!C7)</f>
        <v/>
      </c>
      <c r="C5" s="211" t="str">
        <f>IF(ISBLANK('５'!F7),"",'５'!F7)</f>
        <v/>
      </c>
      <c r="D5" s="211" t="e">
        <f>IF(ISBLANK(VALUE(SUBSTITUTE(SUBSTITUTE('５'!H7,"計",""),"人",""))),"",VALUE(SUBSTITUTE(SUBSTITUTE('５'!H7,"計",""),"人","")))</f>
        <v>#VALUE!</v>
      </c>
      <c r="E5" s="211">
        <f>IF(ISBLANK('５'!A12),"",'５'!A12)</f>
        <v>1</v>
      </c>
      <c r="F5" s="211" t="str">
        <f>IF(ISBLANK('５'!E17),"",'５'!E17)</f>
        <v/>
      </c>
      <c r="G5" s="211" t="str">
        <f>IF(ISBLANK('５'!E18),"",'５'!E18)</f>
        <v/>
      </c>
      <c r="H5" s="211" t="str">
        <f>IF(ISBLANK('５'!E19),"",'５'!E19)</f>
        <v/>
      </c>
      <c r="I5" s="211" t="str">
        <f>IF(ISBLANK('５'!E20),"",'５'!E20)</f>
        <v/>
      </c>
      <c r="J5" s="211" t="str">
        <f>IF(ISBLANK('５'!E21),"",'５'!E21)</f>
        <v/>
      </c>
      <c r="K5" s="211" t="str">
        <f>IF(ISBLANK('５'!E22),"",'５'!E22)</f>
        <v/>
      </c>
      <c r="L5" s="211" t="str">
        <f>IF(ISBLANK('５'!E23),"",'５'!E23)</f>
        <v/>
      </c>
      <c r="M5" s="211" t="str">
        <f>IF(ISBLANK('５'!E24),"",'５'!E24)</f>
        <v/>
      </c>
      <c r="N5" s="211" t="str">
        <f>IF(ISBLANK('５'!E25),"",'５'!E25)</f>
        <v/>
      </c>
      <c r="O5" s="211" t="str">
        <f>IF(ISBLANK('５'!E26),"",'５'!E26)</f>
        <v/>
      </c>
      <c r="P5" s="211" t="str">
        <f>IF(ISBLANK('５'!E27),"",'５'!E27)</f>
        <v/>
      </c>
      <c r="Q5" s="211" t="str">
        <f>IF(ISBLANK('５'!E28),"",'５'!E28)</f>
        <v/>
      </c>
      <c r="R5" s="211" t="str">
        <f>IF(ISBLANK('５'!E29),"",'５'!E29)</f>
        <v/>
      </c>
      <c r="S5" s="211" t="str">
        <f>IF(ISBLANK('５'!E30),"",'５'!E30)</f>
        <v/>
      </c>
      <c r="T5" s="211" t="str">
        <f>IF(ISBLANK('５'!E31),"",'５'!E31)</f>
        <v/>
      </c>
      <c r="U5" s="211" t="str">
        <f>IF(ISBLANK('５'!E32),"",'５'!E32)</f>
        <v/>
      </c>
      <c r="V5" s="211" t="str">
        <f>IF(ISBLANK('５'!E33),"",'５'!E33)</f>
        <v/>
      </c>
      <c r="W5" s="211" t="str">
        <f>IF(ISBLANK('５'!E34),"",'５'!E34)</f>
        <v/>
      </c>
      <c r="X5" s="211" t="str">
        <f>IF(ISBLANK('５'!E35),"",'５'!E35)</f>
        <v/>
      </c>
      <c r="Y5" s="211" t="str">
        <f>IF(ISBLANK('５'!E36),"",'５'!E36)</f>
        <v/>
      </c>
      <c r="Z5" s="211" t="str">
        <f>IF(ISBLANK('５'!E37),"",'５'!E37)</f>
        <v/>
      </c>
      <c r="AA5" s="211" t="str">
        <f>IF(ISBLANK('５'!E38),"",'５'!E38)</f>
        <v/>
      </c>
      <c r="AB5" s="211" t="str">
        <f>IF(ISBLANK('５'!E39),"",'５'!E39)</f>
        <v/>
      </c>
      <c r="AC5" s="211">
        <f>IF(ISBLANK('５'!E40),"",'５'!E40)</f>
        <v>0</v>
      </c>
      <c r="AD5" s="211" t="str">
        <f>IF(ISBLANK('５'!H17),"",'５'!H17)</f>
        <v/>
      </c>
      <c r="AE5" s="211" t="str">
        <f>IF(ISBLANK('５'!H18),"",'５'!H18)</f>
        <v/>
      </c>
      <c r="AF5" s="211" t="str">
        <f>IF(ISBLANK('５'!H19),"",'５'!H19)</f>
        <v/>
      </c>
      <c r="AG5" s="211" t="str">
        <f>IF(ISBLANK('５'!H20),"",'５'!H20)</f>
        <v/>
      </c>
      <c r="AH5" s="211" t="str">
        <f>IF(ISBLANK('５'!H21),"",'５'!H21)</f>
        <v/>
      </c>
      <c r="AI5" s="211" t="str">
        <f>IF(ISBLANK('５'!H22),"",'５'!H22)</f>
        <v/>
      </c>
      <c r="AJ5" s="211" t="str">
        <f>IF(ISBLANK('５'!H23),"",'５'!H23)</f>
        <v/>
      </c>
      <c r="AK5" s="211" t="str">
        <f>IF(ISBLANK('５'!H24),"",'５'!H24)</f>
        <v/>
      </c>
      <c r="AL5" s="211" t="str">
        <f>IF(ISBLANK('５'!H25),"",'５'!H25)</f>
        <v/>
      </c>
      <c r="AM5" s="211" t="str">
        <f>IF(ISBLANK('５'!H26),"",'５'!H26)</f>
        <v/>
      </c>
      <c r="AN5" s="211" t="str">
        <f>IF(ISBLANK('５'!H27),"",'５'!H27)</f>
        <v/>
      </c>
      <c r="AO5" s="211" t="str">
        <f>IF(ISBLANK('５'!H28),"",'５'!H28)</f>
        <v/>
      </c>
      <c r="AP5" s="211" t="str">
        <f>IF(ISBLANK('５'!H29),"",'５'!H29)</f>
        <v/>
      </c>
      <c r="AQ5" s="211" t="str">
        <f>IF(ISBLANK('５'!H30),"",'５'!H30)</f>
        <v/>
      </c>
      <c r="AR5" s="211" t="str">
        <f>IF(ISBLANK('５'!H31),"",'５'!H31)</f>
        <v/>
      </c>
      <c r="AS5" s="211" t="str">
        <f>IF(ISBLANK('５'!H32),"",'５'!H32)</f>
        <v/>
      </c>
      <c r="AT5" s="211" t="str">
        <f>IF(ISBLANK('５'!H33),"",'５'!H33)</f>
        <v/>
      </c>
      <c r="AU5" s="211" t="str">
        <f>IF(ISBLANK('５'!H34),"",'５'!H34)</f>
        <v/>
      </c>
      <c r="AV5" s="211" t="str">
        <f>IF(ISBLANK('５'!H35),"",'５'!H35)</f>
        <v/>
      </c>
      <c r="AW5" s="211" t="str">
        <f>IF(ISBLANK('５'!H36),"",'５'!H36)</f>
        <v/>
      </c>
      <c r="AX5" s="211" t="str">
        <f>IF(ISBLANK('５'!H37),"",'５'!H37)</f>
        <v/>
      </c>
      <c r="AY5" s="211" t="str">
        <f>IF(ISBLANK('５'!H38),"",'５'!H38)</f>
        <v/>
      </c>
      <c r="AZ5" s="211" t="str">
        <f>IF(ISBLANK('５'!H39),"",'５'!H39)</f>
        <v/>
      </c>
      <c r="BA5" s="211">
        <f>IF(ISBLANK('５'!H40),"",'５'!H40)</f>
        <v>0</v>
      </c>
    </row>
  </sheetData>
  <mergeCells count="37">
    <mergeCell ref="AF3:AF4"/>
    <mergeCell ref="AJ3:AJ4"/>
    <mergeCell ref="AP3:AP4"/>
    <mergeCell ref="AT3:AT4"/>
    <mergeCell ref="AY3:AY4"/>
    <mergeCell ref="AG3:AG4"/>
    <mergeCell ref="AH3:AH4"/>
    <mergeCell ref="AI3:AI4"/>
    <mergeCell ref="AZ3:AZ4"/>
    <mergeCell ref="AK3:AK4"/>
    <mergeCell ref="BA3:BA4"/>
    <mergeCell ref="AU3:AU4"/>
    <mergeCell ref="AV3:AV4"/>
    <mergeCell ref="AW3:AW4"/>
    <mergeCell ref="AX3:AX4"/>
    <mergeCell ref="A2:A4"/>
    <mergeCell ref="B2:D2"/>
    <mergeCell ref="E2:E4"/>
    <mergeCell ref="F3:F4"/>
    <mergeCell ref="I3:I4"/>
    <mergeCell ref="L3:L4"/>
    <mergeCell ref="M3:M4"/>
    <mergeCell ref="R3:R4"/>
    <mergeCell ref="K3:K4"/>
    <mergeCell ref="G3:G4"/>
    <mergeCell ref="H3:H4"/>
    <mergeCell ref="J3:J4"/>
    <mergeCell ref="AE3:AE4"/>
    <mergeCell ref="V3:V4"/>
    <mergeCell ref="W3:W4"/>
    <mergeCell ref="AC3:AC4"/>
    <mergeCell ref="AD3:AD4"/>
    <mergeCell ref="Z3:Z4"/>
    <mergeCell ref="AA3:AA4"/>
    <mergeCell ref="AB3:AB4"/>
    <mergeCell ref="X3:X4"/>
    <mergeCell ref="Y3:Y4"/>
  </mergeCells>
  <phoneticPr fontId="2"/>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3904-A7F2-4F0D-AE51-838446E19407}">
  <sheetPr codeName="Sheet13"/>
  <dimension ref="A1:DZ5"/>
  <sheetViews>
    <sheetView workbookViewId="0"/>
  </sheetViews>
  <sheetFormatPr defaultRowHeight="13.5" x14ac:dyDescent="0.15"/>
  <cols>
    <col min="1" max="1" width="5.625" customWidth="1"/>
    <col min="2" max="2" width="3.625" customWidth="1"/>
    <col min="3" max="9" width="5.625" customWidth="1"/>
    <col min="10" max="129" width="4.625" customWidth="1"/>
  </cols>
  <sheetData>
    <row r="1" spans="1:130" s="335" customFormat="1" ht="11.25" x14ac:dyDescent="0.15">
      <c r="A1" s="332" t="s">
        <v>460</v>
      </c>
      <c r="B1" s="333"/>
      <c r="C1" s="333"/>
      <c r="D1" s="333"/>
      <c r="E1" s="333"/>
      <c r="F1" s="333"/>
      <c r="G1" s="333"/>
      <c r="H1" s="333"/>
      <c r="I1" s="334"/>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333"/>
      <c r="DN1" s="333"/>
      <c r="DO1" s="333"/>
      <c r="DP1" s="333"/>
      <c r="DQ1" s="333"/>
      <c r="DR1" s="333"/>
      <c r="DS1" s="333"/>
      <c r="DT1" s="333"/>
      <c r="DU1" s="333"/>
      <c r="DV1" s="333"/>
      <c r="DW1" s="333"/>
      <c r="DX1" s="333"/>
      <c r="DY1" s="333"/>
    </row>
    <row r="2" spans="1:130" s="335" customFormat="1" ht="25.5" customHeight="1" x14ac:dyDescent="0.15">
      <c r="A2" s="939" t="s">
        <v>227</v>
      </c>
      <c r="B2" s="942" t="s">
        <v>461</v>
      </c>
      <c r="C2" s="943" t="s">
        <v>90</v>
      </c>
      <c r="D2" s="944"/>
      <c r="E2" s="944"/>
      <c r="F2" s="944"/>
      <c r="G2" s="944"/>
      <c r="H2" s="944"/>
      <c r="I2" s="336"/>
      <c r="J2" s="337" t="s">
        <v>462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9" t="s">
        <v>463</v>
      </c>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0"/>
      <c r="DG2" s="340"/>
      <c r="DH2" s="337" t="s">
        <v>464</v>
      </c>
      <c r="DI2" s="338"/>
      <c r="DJ2" s="338"/>
      <c r="DK2" s="338"/>
      <c r="DL2" s="338"/>
      <c r="DM2" s="338"/>
      <c r="DN2" s="338"/>
      <c r="DO2" s="338"/>
      <c r="DP2" s="338"/>
      <c r="DQ2" s="338"/>
      <c r="DR2" s="338"/>
      <c r="DS2" s="338"/>
      <c r="DT2" s="338"/>
      <c r="DU2" s="338"/>
      <c r="DV2" s="338"/>
      <c r="DW2" s="338"/>
      <c r="DX2" s="338"/>
      <c r="DY2" s="338"/>
      <c r="DZ2" s="341"/>
    </row>
    <row r="3" spans="1:130" s="335" customFormat="1" ht="60.75" customHeight="1" x14ac:dyDescent="0.15">
      <c r="A3" s="940"/>
      <c r="B3" s="940"/>
      <c r="C3" s="945"/>
      <c r="D3" s="946"/>
      <c r="E3" s="946"/>
      <c r="F3" s="946"/>
      <c r="G3" s="946"/>
      <c r="H3" s="946"/>
      <c r="I3" s="342"/>
      <c r="J3" s="337" t="s">
        <v>465</v>
      </c>
      <c r="K3" s="338"/>
      <c r="L3" s="338"/>
      <c r="M3" s="338"/>
      <c r="N3" s="338"/>
      <c r="O3" s="338"/>
      <c r="P3" s="337" t="s">
        <v>167</v>
      </c>
      <c r="Q3" s="338"/>
      <c r="R3" s="338"/>
      <c r="S3" s="338"/>
      <c r="T3" s="338"/>
      <c r="U3" s="338"/>
      <c r="V3" s="337" t="s">
        <v>466</v>
      </c>
      <c r="W3" s="338"/>
      <c r="X3" s="338"/>
      <c r="Y3" s="338"/>
      <c r="Z3" s="338"/>
      <c r="AA3" s="338"/>
      <c r="AB3" s="337" t="s">
        <v>467</v>
      </c>
      <c r="AC3" s="338"/>
      <c r="AD3" s="338"/>
      <c r="AE3" s="338"/>
      <c r="AF3" s="338"/>
      <c r="AG3" s="338"/>
      <c r="AH3" s="337" t="s">
        <v>468</v>
      </c>
      <c r="AI3" s="338"/>
      <c r="AJ3" s="338"/>
      <c r="AK3" s="338"/>
      <c r="AL3" s="338"/>
      <c r="AM3" s="338"/>
      <c r="AN3" s="337" t="s">
        <v>469</v>
      </c>
      <c r="AO3" s="338"/>
      <c r="AP3" s="338"/>
      <c r="AQ3" s="338"/>
      <c r="AR3" s="338"/>
      <c r="AS3" s="338"/>
      <c r="AT3" s="337" t="s">
        <v>470</v>
      </c>
      <c r="AU3" s="338"/>
      <c r="AV3" s="338"/>
      <c r="AW3" s="338"/>
      <c r="AX3" s="338"/>
      <c r="AY3" s="338"/>
      <c r="AZ3" s="337" t="s">
        <v>471</v>
      </c>
      <c r="BA3" s="338"/>
      <c r="BB3" s="338"/>
      <c r="BC3" s="338"/>
      <c r="BD3" s="338"/>
      <c r="BE3" s="338"/>
      <c r="BF3" s="337" t="s">
        <v>175</v>
      </c>
      <c r="BG3" s="338"/>
      <c r="BH3" s="338"/>
      <c r="BI3" s="338"/>
      <c r="BJ3" s="338"/>
      <c r="BK3" s="338"/>
      <c r="BL3" s="337" t="s">
        <v>176</v>
      </c>
      <c r="BM3" s="338"/>
      <c r="BN3" s="338"/>
      <c r="BO3" s="338"/>
      <c r="BP3" s="338"/>
      <c r="BQ3" s="338"/>
      <c r="BR3" s="339" t="s">
        <v>445</v>
      </c>
      <c r="BS3" s="340"/>
      <c r="BT3" s="340"/>
      <c r="BU3" s="340"/>
      <c r="BV3" s="340"/>
      <c r="BW3" s="340"/>
      <c r="BX3" s="339" t="s">
        <v>423</v>
      </c>
      <c r="BY3" s="340"/>
      <c r="BZ3" s="340"/>
      <c r="CA3" s="340"/>
      <c r="CB3" s="340"/>
      <c r="CC3" s="340"/>
      <c r="CD3" s="339" t="s">
        <v>424</v>
      </c>
      <c r="CE3" s="340"/>
      <c r="CF3" s="340"/>
      <c r="CG3" s="340"/>
      <c r="CH3" s="340"/>
      <c r="CI3" s="340"/>
      <c r="CJ3" s="339" t="s">
        <v>472</v>
      </c>
      <c r="CK3" s="340"/>
      <c r="CL3" s="340"/>
      <c r="CM3" s="340"/>
      <c r="CN3" s="340"/>
      <c r="CO3" s="340"/>
      <c r="CP3" s="339" t="s">
        <v>427</v>
      </c>
      <c r="CQ3" s="340"/>
      <c r="CR3" s="340"/>
      <c r="CS3" s="340"/>
      <c r="CT3" s="340"/>
      <c r="CU3" s="340"/>
      <c r="CV3" s="339" t="s">
        <v>452</v>
      </c>
      <c r="CW3" s="340"/>
      <c r="CX3" s="340"/>
      <c r="CY3" s="340"/>
      <c r="CZ3" s="340"/>
      <c r="DA3" s="340"/>
      <c r="DB3" s="339" t="s">
        <v>335</v>
      </c>
      <c r="DC3" s="340"/>
      <c r="DD3" s="340"/>
      <c r="DE3" s="340"/>
      <c r="DF3" s="340"/>
      <c r="DG3" s="340"/>
      <c r="DH3" s="337" t="s">
        <v>185</v>
      </c>
      <c r="DI3" s="338"/>
      <c r="DJ3" s="338"/>
      <c r="DK3" s="338"/>
      <c r="DL3" s="338"/>
      <c r="DM3" s="338"/>
      <c r="DN3" s="337" t="s">
        <v>473</v>
      </c>
      <c r="DO3" s="338"/>
      <c r="DP3" s="338"/>
      <c r="DQ3" s="338"/>
      <c r="DR3" s="338"/>
      <c r="DS3" s="338"/>
      <c r="DT3" s="337" t="s">
        <v>176</v>
      </c>
      <c r="DU3" s="338"/>
      <c r="DV3" s="338"/>
      <c r="DW3" s="338"/>
      <c r="DX3" s="338"/>
      <c r="DY3" s="338"/>
      <c r="DZ3" s="341"/>
    </row>
    <row r="4" spans="1:130" s="351" customFormat="1" ht="57.75" x14ac:dyDescent="0.15">
      <c r="A4" s="941"/>
      <c r="B4" s="941"/>
      <c r="C4" s="343" t="s">
        <v>474</v>
      </c>
      <c r="D4" s="344" t="s">
        <v>475</v>
      </c>
      <c r="E4" s="344" t="s">
        <v>476</v>
      </c>
      <c r="F4" s="344" t="s">
        <v>477</v>
      </c>
      <c r="G4" s="344" t="s">
        <v>478</v>
      </c>
      <c r="H4" s="345" t="s">
        <v>479</v>
      </c>
      <c r="I4" s="346" t="s">
        <v>480</v>
      </c>
      <c r="J4" s="347" t="s">
        <v>474</v>
      </c>
      <c r="K4" s="348" t="s">
        <v>475</v>
      </c>
      <c r="L4" s="348" t="s">
        <v>476</v>
      </c>
      <c r="M4" s="348" t="s">
        <v>477</v>
      </c>
      <c r="N4" s="348" t="s">
        <v>478</v>
      </c>
      <c r="O4" s="348" t="s">
        <v>479</v>
      </c>
      <c r="P4" s="347" t="s">
        <v>474</v>
      </c>
      <c r="Q4" s="348" t="s">
        <v>475</v>
      </c>
      <c r="R4" s="348" t="s">
        <v>476</v>
      </c>
      <c r="S4" s="348" t="s">
        <v>477</v>
      </c>
      <c r="T4" s="348" t="s">
        <v>478</v>
      </c>
      <c r="U4" s="348" t="s">
        <v>479</v>
      </c>
      <c r="V4" s="347" t="s">
        <v>474</v>
      </c>
      <c r="W4" s="348" t="s">
        <v>475</v>
      </c>
      <c r="X4" s="348" t="s">
        <v>476</v>
      </c>
      <c r="Y4" s="348" t="s">
        <v>477</v>
      </c>
      <c r="Z4" s="348" t="s">
        <v>478</v>
      </c>
      <c r="AA4" s="348" t="s">
        <v>479</v>
      </c>
      <c r="AB4" s="347" t="s">
        <v>474</v>
      </c>
      <c r="AC4" s="348" t="s">
        <v>475</v>
      </c>
      <c r="AD4" s="348" t="s">
        <v>476</v>
      </c>
      <c r="AE4" s="348" t="s">
        <v>477</v>
      </c>
      <c r="AF4" s="348" t="s">
        <v>478</v>
      </c>
      <c r="AG4" s="348" t="s">
        <v>479</v>
      </c>
      <c r="AH4" s="347" t="s">
        <v>474</v>
      </c>
      <c r="AI4" s="348" t="s">
        <v>475</v>
      </c>
      <c r="AJ4" s="348" t="s">
        <v>476</v>
      </c>
      <c r="AK4" s="348" t="s">
        <v>477</v>
      </c>
      <c r="AL4" s="348" t="s">
        <v>478</v>
      </c>
      <c r="AM4" s="348" t="s">
        <v>479</v>
      </c>
      <c r="AN4" s="347" t="s">
        <v>474</v>
      </c>
      <c r="AO4" s="348" t="s">
        <v>475</v>
      </c>
      <c r="AP4" s="348" t="s">
        <v>476</v>
      </c>
      <c r="AQ4" s="348" t="s">
        <v>477</v>
      </c>
      <c r="AR4" s="348" t="s">
        <v>478</v>
      </c>
      <c r="AS4" s="348" t="s">
        <v>479</v>
      </c>
      <c r="AT4" s="347" t="s">
        <v>474</v>
      </c>
      <c r="AU4" s="348" t="s">
        <v>475</v>
      </c>
      <c r="AV4" s="348" t="s">
        <v>476</v>
      </c>
      <c r="AW4" s="348" t="s">
        <v>477</v>
      </c>
      <c r="AX4" s="348" t="s">
        <v>478</v>
      </c>
      <c r="AY4" s="348" t="s">
        <v>479</v>
      </c>
      <c r="AZ4" s="347" t="s">
        <v>474</v>
      </c>
      <c r="BA4" s="348" t="s">
        <v>475</v>
      </c>
      <c r="BB4" s="348" t="s">
        <v>476</v>
      </c>
      <c r="BC4" s="348" t="s">
        <v>477</v>
      </c>
      <c r="BD4" s="348" t="s">
        <v>478</v>
      </c>
      <c r="BE4" s="348" t="s">
        <v>479</v>
      </c>
      <c r="BF4" s="347" t="s">
        <v>474</v>
      </c>
      <c r="BG4" s="348" t="s">
        <v>475</v>
      </c>
      <c r="BH4" s="348" t="s">
        <v>476</v>
      </c>
      <c r="BI4" s="348" t="s">
        <v>477</v>
      </c>
      <c r="BJ4" s="348" t="s">
        <v>478</v>
      </c>
      <c r="BK4" s="348" t="s">
        <v>479</v>
      </c>
      <c r="BL4" s="347" t="s">
        <v>474</v>
      </c>
      <c r="BM4" s="348" t="s">
        <v>475</v>
      </c>
      <c r="BN4" s="348" t="s">
        <v>476</v>
      </c>
      <c r="BO4" s="348" t="s">
        <v>477</v>
      </c>
      <c r="BP4" s="348" t="s">
        <v>478</v>
      </c>
      <c r="BQ4" s="348" t="s">
        <v>479</v>
      </c>
      <c r="BR4" s="343" t="s">
        <v>474</v>
      </c>
      <c r="BS4" s="344" t="s">
        <v>475</v>
      </c>
      <c r="BT4" s="344" t="s">
        <v>476</v>
      </c>
      <c r="BU4" s="344" t="s">
        <v>477</v>
      </c>
      <c r="BV4" s="344" t="s">
        <v>478</v>
      </c>
      <c r="BW4" s="344" t="s">
        <v>479</v>
      </c>
      <c r="BX4" s="343" t="s">
        <v>474</v>
      </c>
      <c r="BY4" s="344" t="s">
        <v>475</v>
      </c>
      <c r="BZ4" s="344" t="s">
        <v>476</v>
      </c>
      <c r="CA4" s="344" t="s">
        <v>477</v>
      </c>
      <c r="CB4" s="344" t="s">
        <v>478</v>
      </c>
      <c r="CC4" s="344" t="s">
        <v>479</v>
      </c>
      <c r="CD4" s="343" t="s">
        <v>474</v>
      </c>
      <c r="CE4" s="344" t="s">
        <v>475</v>
      </c>
      <c r="CF4" s="344" t="s">
        <v>476</v>
      </c>
      <c r="CG4" s="344" t="s">
        <v>477</v>
      </c>
      <c r="CH4" s="344" t="s">
        <v>478</v>
      </c>
      <c r="CI4" s="344" t="s">
        <v>479</v>
      </c>
      <c r="CJ4" s="343" t="s">
        <v>474</v>
      </c>
      <c r="CK4" s="344" t="s">
        <v>475</v>
      </c>
      <c r="CL4" s="344" t="s">
        <v>476</v>
      </c>
      <c r="CM4" s="344" t="s">
        <v>477</v>
      </c>
      <c r="CN4" s="344" t="s">
        <v>478</v>
      </c>
      <c r="CO4" s="344" t="s">
        <v>479</v>
      </c>
      <c r="CP4" s="343" t="s">
        <v>474</v>
      </c>
      <c r="CQ4" s="344" t="s">
        <v>475</v>
      </c>
      <c r="CR4" s="344" t="s">
        <v>476</v>
      </c>
      <c r="CS4" s="344" t="s">
        <v>477</v>
      </c>
      <c r="CT4" s="344" t="s">
        <v>478</v>
      </c>
      <c r="CU4" s="344" t="s">
        <v>479</v>
      </c>
      <c r="CV4" s="343" t="s">
        <v>474</v>
      </c>
      <c r="CW4" s="344" t="s">
        <v>475</v>
      </c>
      <c r="CX4" s="344" t="s">
        <v>476</v>
      </c>
      <c r="CY4" s="344" t="s">
        <v>477</v>
      </c>
      <c r="CZ4" s="344" t="s">
        <v>478</v>
      </c>
      <c r="DA4" s="344" t="s">
        <v>479</v>
      </c>
      <c r="DB4" s="343" t="s">
        <v>474</v>
      </c>
      <c r="DC4" s="344" t="s">
        <v>475</v>
      </c>
      <c r="DD4" s="344" t="s">
        <v>476</v>
      </c>
      <c r="DE4" s="344" t="s">
        <v>477</v>
      </c>
      <c r="DF4" s="344" t="s">
        <v>478</v>
      </c>
      <c r="DG4" s="344" t="s">
        <v>479</v>
      </c>
      <c r="DH4" s="347" t="s">
        <v>474</v>
      </c>
      <c r="DI4" s="348" t="s">
        <v>475</v>
      </c>
      <c r="DJ4" s="348" t="s">
        <v>476</v>
      </c>
      <c r="DK4" s="348" t="s">
        <v>477</v>
      </c>
      <c r="DL4" s="348" t="s">
        <v>478</v>
      </c>
      <c r="DM4" s="348" t="s">
        <v>479</v>
      </c>
      <c r="DN4" s="347" t="s">
        <v>474</v>
      </c>
      <c r="DO4" s="348" t="s">
        <v>475</v>
      </c>
      <c r="DP4" s="348" t="s">
        <v>476</v>
      </c>
      <c r="DQ4" s="348" t="s">
        <v>477</v>
      </c>
      <c r="DR4" s="348" t="s">
        <v>478</v>
      </c>
      <c r="DS4" s="348" t="s">
        <v>479</v>
      </c>
      <c r="DT4" s="347" t="s">
        <v>474</v>
      </c>
      <c r="DU4" s="348" t="s">
        <v>475</v>
      </c>
      <c r="DV4" s="348" t="s">
        <v>476</v>
      </c>
      <c r="DW4" s="348" t="s">
        <v>477</v>
      </c>
      <c r="DX4" s="348" t="s">
        <v>478</v>
      </c>
      <c r="DY4" s="349" t="s">
        <v>479</v>
      </c>
      <c r="DZ4" s="350"/>
    </row>
    <row r="5" spans="1:130" s="246" customFormat="1" ht="15.95" customHeight="1" x14ac:dyDescent="0.15">
      <c r="A5" s="211" t="str">
        <f>IF(ISBLANK(表紙!C7),"",表紙!C7)</f>
        <v/>
      </c>
      <c r="B5" s="211">
        <f>IF(ISBLANK('６'!A8),"",'６'!A8)</f>
        <v>1</v>
      </c>
      <c r="C5" s="211" t="str">
        <f>IF(ISBLANK('６'!E13),"",'６'!E13)</f>
        <v/>
      </c>
      <c r="D5" s="211" t="str">
        <f>IF(ISBLANK('６'!F13),"",'６'!F13)</f>
        <v/>
      </c>
      <c r="E5" s="211" t="str">
        <f>IF(ISBLANK('６'!G13),"",'６'!G13)</f>
        <v/>
      </c>
      <c r="F5" s="211" t="str">
        <f>IF(ISBLANK('６'!H13),"",'６'!H13)</f>
        <v/>
      </c>
      <c r="G5" s="211" t="str">
        <f>IF(ISBLANK('６'!I13),"",'６'!I13)</f>
        <v/>
      </c>
      <c r="H5" s="211" t="str">
        <f>IF(ISBLANK('６'!J13),"",'６'!J13)</f>
        <v/>
      </c>
      <c r="I5" s="211" t="str">
        <f>IF(ISBLANK('６'!K13),"",'６'!K13)</f>
        <v/>
      </c>
      <c r="J5" s="211" t="str">
        <f>IF(ISBLANK('６'!E14),"",'６'!E14)</f>
        <v/>
      </c>
      <c r="K5" s="211" t="str">
        <f>IF(ISBLANK('６'!F14),"",'６'!F14)</f>
        <v/>
      </c>
      <c r="L5" s="211" t="str">
        <f>IF(ISBLANK('６'!G14),"",'６'!G14)</f>
        <v/>
      </c>
      <c r="M5" s="211" t="str">
        <f>IF(ISBLANK('６'!H14),"",'６'!H14)</f>
        <v/>
      </c>
      <c r="N5" s="211" t="str">
        <f>IF(ISBLANK('６'!I14),"",'６'!I14)</f>
        <v/>
      </c>
      <c r="O5" s="211" t="str">
        <f>IF(ISBLANK('６'!J14),"",'６'!J14)</f>
        <v/>
      </c>
      <c r="P5" s="211" t="str">
        <f>IF(ISBLANK('６'!E15),"",'６'!E15)</f>
        <v/>
      </c>
      <c r="Q5" s="211" t="str">
        <f>IF(ISBLANK('６'!F15),"",'６'!F15)</f>
        <v/>
      </c>
      <c r="R5" s="211" t="str">
        <f>IF(ISBLANK('６'!G15),"",'６'!G15)</f>
        <v/>
      </c>
      <c r="S5" s="211" t="str">
        <f>IF(ISBLANK('６'!H15),"",'６'!H15)</f>
        <v/>
      </c>
      <c r="T5" s="211" t="str">
        <f>IF(ISBLANK('６'!I15),"",'６'!I15)</f>
        <v/>
      </c>
      <c r="U5" s="211" t="str">
        <f>IF(ISBLANK('６'!J15),"",'６'!J15)</f>
        <v/>
      </c>
      <c r="V5" s="211" t="str">
        <f>IF(ISBLANK('６'!E16),"",'６'!E16)</f>
        <v/>
      </c>
      <c r="W5" s="211" t="str">
        <f>IF(ISBLANK('６'!F16),"",'６'!F16)</f>
        <v/>
      </c>
      <c r="X5" s="211" t="str">
        <f>IF(ISBLANK('６'!G16),"",'６'!G16)</f>
        <v/>
      </c>
      <c r="Y5" s="211" t="str">
        <f>IF(ISBLANK('６'!H16),"",'６'!H16)</f>
        <v/>
      </c>
      <c r="Z5" s="211" t="str">
        <f>IF(ISBLANK('６'!I16),"",'６'!I16)</f>
        <v/>
      </c>
      <c r="AA5" s="211" t="str">
        <f>IF(ISBLANK('６'!J16),"",'６'!J16)</f>
        <v/>
      </c>
      <c r="AB5" s="211" t="str">
        <f>IF(ISBLANK('６'!E17),"",'６'!E17)</f>
        <v/>
      </c>
      <c r="AC5" s="211" t="str">
        <f>IF(ISBLANK('６'!F17),"",'６'!F17)</f>
        <v/>
      </c>
      <c r="AD5" s="211" t="str">
        <f>IF(ISBLANK('６'!G17),"",'６'!G17)</f>
        <v/>
      </c>
      <c r="AE5" s="211" t="str">
        <f>IF(ISBLANK('６'!H17),"",'６'!H17)</f>
        <v/>
      </c>
      <c r="AF5" s="211" t="str">
        <f>IF(ISBLANK('６'!I17),"",'６'!I17)</f>
        <v/>
      </c>
      <c r="AG5" s="211" t="str">
        <f>IF(ISBLANK('６'!J17),"",'６'!J17)</f>
        <v/>
      </c>
      <c r="AH5" s="211" t="str">
        <f>IF(ISBLANK('６'!E18),"",'６'!E18)</f>
        <v/>
      </c>
      <c r="AI5" s="211" t="str">
        <f>IF(ISBLANK('６'!F18),"",'６'!F18)</f>
        <v/>
      </c>
      <c r="AJ5" s="211" t="str">
        <f>IF(ISBLANK('６'!G18),"",'６'!G18)</f>
        <v/>
      </c>
      <c r="AK5" s="211" t="str">
        <f>IF(ISBLANK('６'!H18),"",'６'!H18)</f>
        <v/>
      </c>
      <c r="AL5" s="211" t="str">
        <f>IF(ISBLANK('６'!I18),"",'６'!I18)</f>
        <v/>
      </c>
      <c r="AM5" s="211" t="str">
        <f>IF(ISBLANK('６'!J18),"",'６'!J18)</f>
        <v/>
      </c>
      <c r="AN5" s="211" t="str">
        <f>IF(ISBLANK('６'!E19),"",'６'!E19)</f>
        <v/>
      </c>
      <c r="AO5" s="211" t="str">
        <f>IF(ISBLANK('６'!F19),"",'６'!F19)</f>
        <v/>
      </c>
      <c r="AP5" s="211" t="str">
        <f>IF(ISBLANK('６'!G19),"",'６'!G19)</f>
        <v/>
      </c>
      <c r="AQ5" s="211" t="str">
        <f>IF(ISBLANK('６'!H19),"",'６'!H19)</f>
        <v/>
      </c>
      <c r="AR5" s="211" t="str">
        <f>IF(ISBLANK('６'!I19),"",'６'!I19)</f>
        <v/>
      </c>
      <c r="AS5" s="211" t="str">
        <f>IF(ISBLANK('６'!J19),"",'６'!J19)</f>
        <v/>
      </c>
      <c r="AT5" s="211" t="str">
        <f>IF(ISBLANK('６'!E20),"",'６'!E20)</f>
        <v/>
      </c>
      <c r="AU5" s="211" t="str">
        <f>IF(ISBLANK('６'!F20),"",'６'!F20)</f>
        <v/>
      </c>
      <c r="AV5" s="211" t="str">
        <f>IF(ISBLANK('６'!G20),"",'６'!G20)</f>
        <v/>
      </c>
      <c r="AW5" s="211" t="str">
        <f>IF(ISBLANK('６'!H20),"",'６'!H20)</f>
        <v/>
      </c>
      <c r="AX5" s="211" t="str">
        <f>IF(ISBLANK('６'!I20),"",'６'!I20)</f>
        <v/>
      </c>
      <c r="AY5" s="211" t="str">
        <f>IF(ISBLANK('６'!J20),"",'６'!J20)</f>
        <v/>
      </c>
      <c r="AZ5" s="211" t="str">
        <f>IF(ISBLANK('６'!E21),"",'６'!E21)</f>
        <v/>
      </c>
      <c r="BA5" s="211" t="str">
        <f>IF(ISBLANK('６'!F21),"",'６'!F21)</f>
        <v/>
      </c>
      <c r="BB5" s="211" t="str">
        <f>IF(ISBLANK('６'!G21),"",'６'!G21)</f>
        <v/>
      </c>
      <c r="BC5" s="211" t="str">
        <f>IF(ISBLANK('６'!H21),"",'６'!H21)</f>
        <v/>
      </c>
      <c r="BD5" s="211" t="str">
        <f>IF(ISBLANK('６'!I21),"",'６'!I21)</f>
        <v/>
      </c>
      <c r="BE5" s="211" t="str">
        <f>IF(ISBLANK('６'!J21),"",'６'!J21)</f>
        <v/>
      </c>
      <c r="BF5" s="211" t="str">
        <f>IF(ISBLANK('６'!E22),"",'６'!E22)</f>
        <v/>
      </c>
      <c r="BG5" s="211" t="str">
        <f>IF(ISBLANK('６'!F22),"",'６'!F22)</f>
        <v/>
      </c>
      <c r="BH5" s="211" t="str">
        <f>IF(ISBLANK('６'!G22),"",'６'!G22)</f>
        <v/>
      </c>
      <c r="BI5" s="211" t="str">
        <f>IF(ISBLANK('６'!H22),"",'６'!H22)</f>
        <v/>
      </c>
      <c r="BJ5" s="211" t="str">
        <f>IF(ISBLANK('６'!I22),"",'６'!I22)</f>
        <v/>
      </c>
      <c r="BK5" s="211" t="str">
        <f>IF(ISBLANK('６'!J22),"",'６'!J22)</f>
        <v/>
      </c>
      <c r="BL5" s="211" t="str">
        <f>IF(ISBLANK('６'!E23),"",'６'!E23)</f>
        <v/>
      </c>
      <c r="BM5" s="211" t="str">
        <f>IF(ISBLANK('６'!F23),"",'６'!F23)</f>
        <v/>
      </c>
      <c r="BN5" s="211" t="str">
        <f>IF(ISBLANK('６'!G23),"",'６'!G23)</f>
        <v/>
      </c>
      <c r="BO5" s="211" t="str">
        <f>IF(ISBLANK('６'!H23),"",'６'!H23)</f>
        <v/>
      </c>
      <c r="BP5" s="211" t="str">
        <f>IF(ISBLANK('６'!I23),"",'６'!I23)</f>
        <v/>
      </c>
      <c r="BQ5" s="211" t="str">
        <f>IF(ISBLANK('６'!J23),"",'６'!J23)</f>
        <v/>
      </c>
      <c r="BR5" s="211" t="str">
        <f>IF(ISBLANK('６'!E24),"",'６'!E24)</f>
        <v/>
      </c>
      <c r="BS5" s="211" t="str">
        <f>IF(ISBLANK('６'!F24),"",'６'!F24)</f>
        <v/>
      </c>
      <c r="BT5" s="211" t="str">
        <f>IF(ISBLANK('６'!G24),"",'６'!G24)</f>
        <v/>
      </c>
      <c r="BU5" s="211" t="str">
        <f>IF(ISBLANK('６'!H24),"",'６'!H24)</f>
        <v/>
      </c>
      <c r="BV5" s="211" t="str">
        <f>IF(ISBLANK('６'!I24),"",'６'!I24)</f>
        <v/>
      </c>
      <c r="BW5" s="211" t="str">
        <f>IF(ISBLANK('６'!J24),"",'６'!J24)</f>
        <v/>
      </c>
      <c r="BX5" s="211" t="str">
        <f>IF(ISBLANK('６'!E25),"",'６'!E25)</f>
        <v/>
      </c>
      <c r="BY5" s="211" t="str">
        <f>IF(ISBLANK('６'!F25),"",'６'!F25)</f>
        <v/>
      </c>
      <c r="BZ5" s="211" t="str">
        <f>IF(ISBLANK('６'!G25),"",'６'!G25)</f>
        <v/>
      </c>
      <c r="CA5" s="211" t="str">
        <f>IF(ISBLANK('６'!H25),"",'６'!H25)</f>
        <v/>
      </c>
      <c r="CB5" s="211" t="str">
        <f>IF(ISBLANK('６'!I25),"",'６'!I25)</f>
        <v/>
      </c>
      <c r="CC5" s="211" t="str">
        <f>IF(ISBLANK('６'!J25),"",'６'!J25)</f>
        <v/>
      </c>
      <c r="CD5" s="211" t="str">
        <f>IF(ISBLANK('６'!E26),"",'６'!E26)</f>
        <v/>
      </c>
      <c r="CE5" s="211" t="str">
        <f>IF(ISBLANK('６'!F26),"",'６'!F26)</f>
        <v/>
      </c>
      <c r="CF5" s="211" t="str">
        <f>IF(ISBLANK('６'!G26),"",'６'!G26)</f>
        <v/>
      </c>
      <c r="CG5" s="211" t="str">
        <f>IF(ISBLANK('６'!H26),"",'６'!H26)</f>
        <v/>
      </c>
      <c r="CH5" s="211" t="str">
        <f>IF(ISBLANK('６'!I26),"",'６'!I26)</f>
        <v/>
      </c>
      <c r="CI5" s="211" t="str">
        <f>IF(ISBLANK('６'!J26),"",'６'!J26)</f>
        <v/>
      </c>
      <c r="CJ5" s="211" t="str">
        <f>IF(ISBLANK('６'!E27),"",'６'!E27)</f>
        <v/>
      </c>
      <c r="CK5" s="211" t="str">
        <f>IF(ISBLANK('６'!F27),"",'６'!F27)</f>
        <v/>
      </c>
      <c r="CL5" s="211" t="str">
        <f>IF(ISBLANK('６'!G27),"",'６'!G27)</f>
        <v/>
      </c>
      <c r="CM5" s="211" t="str">
        <f>IF(ISBLANK('６'!H27),"",'６'!H27)</f>
        <v/>
      </c>
      <c r="CN5" s="211" t="str">
        <f>IF(ISBLANK('６'!I27),"",'６'!I27)</f>
        <v/>
      </c>
      <c r="CO5" s="211" t="str">
        <f>IF(ISBLANK('６'!J27),"",'６'!J27)</f>
        <v/>
      </c>
      <c r="CP5" s="211" t="str">
        <f>IF(ISBLANK('６'!E28),"",'６'!E28)</f>
        <v/>
      </c>
      <c r="CQ5" s="211" t="str">
        <f>IF(ISBLANK('６'!F28),"",'６'!F28)</f>
        <v/>
      </c>
      <c r="CR5" s="211" t="str">
        <f>IF(ISBLANK('６'!G28),"",'６'!G28)</f>
        <v/>
      </c>
      <c r="CS5" s="211" t="str">
        <f>IF(ISBLANK('６'!H28),"",'６'!H28)</f>
        <v/>
      </c>
      <c r="CT5" s="211" t="str">
        <f>IF(ISBLANK('６'!I28),"",'６'!I28)</f>
        <v/>
      </c>
      <c r="CU5" s="211" t="str">
        <f>IF(ISBLANK('６'!J28),"",'６'!J28)</f>
        <v/>
      </c>
      <c r="CV5" s="211" t="str">
        <f>IF(ISBLANK('６'!E29),"",'６'!E29)</f>
        <v/>
      </c>
      <c r="CW5" s="211" t="str">
        <f>IF(ISBLANK('６'!F29),"",'６'!F29)</f>
        <v/>
      </c>
      <c r="CX5" s="211" t="str">
        <f>IF(ISBLANK('６'!G29),"",'６'!G29)</f>
        <v/>
      </c>
      <c r="CY5" s="211" t="str">
        <f>IF(ISBLANK('６'!H29),"",'６'!H29)</f>
        <v/>
      </c>
      <c r="CZ5" s="211" t="str">
        <f>IF(ISBLANK('６'!I29),"",'６'!I29)</f>
        <v/>
      </c>
      <c r="DA5" s="211" t="str">
        <f>IF(ISBLANK('６'!J29),"",'６'!J29)</f>
        <v/>
      </c>
      <c r="DB5" s="211" t="str">
        <f>IF(ISBLANK('６'!E30),"",'６'!E30)</f>
        <v/>
      </c>
      <c r="DC5" s="211" t="str">
        <f>IF(ISBLANK('６'!F30),"",'６'!F30)</f>
        <v/>
      </c>
      <c r="DD5" s="211" t="str">
        <f>IF(ISBLANK('６'!G30),"",'６'!G30)</f>
        <v/>
      </c>
      <c r="DE5" s="211" t="str">
        <f>IF(ISBLANK('６'!H30),"",'６'!H30)</f>
        <v/>
      </c>
      <c r="DF5" s="211" t="str">
        <f>IF(ISBLANK('６'!I30),"",'６'!I30)</f>
        <v/>
      </c>
      <c r="DG5" s="211" t="str">
        <f>IF(ISBLANK('６'!J30),"",'６'!J30)</f>
        <v/>
      </c>
      <c r="DH5" s="211" t="str">
        <f>IF(ISBLANK('６'!E31),"",'６'!E31)</f>
        <v/>
      </c>
      <c r="DI5" s="211" t="str">
        <f>IF(ISBLANK('６'!F31),"",'６'!F31)</f>
        <v/>
      </c>
      <c r="DJ5" s="211" t="str">
        <f>IF(ISBLANK('６'!G31),"",'６'!G31)</f>
        <v/>
      </c>
      <c r="DK5" s="211" t="str">
        <f>IF(ISBLANK('６'!H31),"",'６'!H31)</f>
        <v/>
      </c>
      <c r="DL5" s="211" t="str">
        <f>IF(ISBLANK('６'!I31),"",'６'!I31)</f>
        <v/>
      </c>
      <c r="DM5" s="211" t="str">
        <f>IF(ISBLANK('６'!J31),"",'６'!J31)</f>
        <v/>
      </c>
      <c r="DN5" s="211" t="str">
        <f>IF(ISBLANK('６'!E32),"",'６'!E32)</f>
        <v/>
      </c>
      <c r="DO5" s="211" t="str">
        <f>IF(ISBLANK('６'!F32),"",'６'!F32)</f>
        <v/>
      </c>
      <c r="DP5" s="211" t="str">
        <f>IF(ISBLANK('６'!G32),"",'６'!G32)</f>
        <v/>
      </c>
      <c r="DQ5" s="211" t="str">
        <f>IF(ISBLANK('６'!H32),"",'６'!H32)</f>
        <v/>
      </c>
      <c r="DR5" s="211" t="str">
        <f>IF(ISBLANK('６'!I32),"",'６'!I32)</f>
        <v/>
      </c>
      <c r="DS5" s="211" t="str">
        <f>IF(ISBLANK('６'!J32),"",'６'!J32)</f>
        <v/>
      </c>
      <c r="DT5" s="211" t="str">
        <f>IF(ISBLANK('６'!E33),"",'６'!E33)</f>
        <v/>
      </c>
      <c r="DU5" s="211" t="str">
        <f>IF(ISBLANK('６'!F33),"",'６'!F33)</f>
        <v/>
      </c>
      <c r="DV5" s="211" t="str">
        <f>IF(ISBLANK('６'!G33),"",'６'!G33)</f>
        <v/>
      </c>
      <c r="DW5" s="211" t="str">
        <f>IF(ISBLANK('６'!H33),"",'６'!H33)</f>
        <v/>
      </c>
      <c r="DX5" s="211" t="str">
        <f>IF(ISBLANK('６'!I33),"",'６'!I33)</f>
        <v/>
      </c>
      <c r="DY5" s="211" t="str">
        <f>IF(ISBLANK('６'!J33),"",'６'!J33)</f>
        <v/>
      </c>
    </row>
  </sheetData>
  <mergeCells count="3">
    <mergeCell ref="A2:A4"/>
    <mergeCell ref="B2:B4"/>
    <mergeCell ref="C2:H3"/>
  </mergeCells>
  <phoneticPr fontId="2"/>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4291-0AD9-4E31-88B7-179F704FF3C7}">
  <sheetPr codeName="Sheet14"/>
  <dimension ref="A1:EL5"/>
  <sheetViews>
    <sheetView workbookViewId="0"/>
  </sheetViews>
  <sheetFormatPr defaultRowHeight="13.5" x14ac:dyDescent="0.15"/>
  <cols>
    <col min="1" max="1" width="5.625" customWidth="1"/>
    <col min="2" max="2" width="3.625" customWidth="1"/>
    <col min="3" max="9" width="5.625" customWidth="1"/>
    <col min="10" max="141" width="4.625" customWidth="1"/>
  </cols>
  <sheetData>
    <row r="1" spans="1:142" s="335" customFormat="1" ht="11.25" x14ac:dyDescent="0.15">
      <c r="A1" s="332" t="s">
        <v>481</v>
      </c>
      <c r="B1" s="333"/>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333"/>
      <c r="DN1" s="333"/>
      <c r="DO1" s="333"/>
      <c r="DP1" s="333"/>
      <c r="DQ1" s="333"/>
      <c r="DR1" s="333"/>
      <c r="DS1" s="333"/>
      <c r="DT1" s="333"/>
      <c r="DU1" s="333"/>
      <c r="DV1" s="333"/>
      <c r="DW1" s="333"/>
      <c r="DX1" s="333"/>
      <c r="DY1" s="333"/>
      <c r="DZ1" s="333"/>
      <c r="EA1" s="333"/>
      <c r="EB1" s="333"/>
      <c r="EC1" s="333"/>
      <c r="ED1" s="333"/>
      <c r="EE1" s="333"/>
      <c r="EF1" s="333"/>
      <c r="EG1" s="333"/>
      <c r="EH1" s="333"/>
      <c r="EI1" s="333"/>
      <c r="EJ1" s="333"/>
      <c r="EK1" s="333"/>
    </row>
    <row r="2" spans="1:142" s="335" customFormat="1" ht="25.5" customHeight="1" x14ac:dyDescent="0.15">
      <c r="A2" s="939" t="s">
        <v>227</v>
      </c>
      <c r="B2" s="942" t="s">
        <v>461</v>
      </c>
      <c r="C2" s="943" t="s">
        <v>90</v>
      </c>
      <c r="D2" s="944"/>
      <c r="E2" s="944"/>
      <c r="F2" s="944"/>
      <c r="G2" s="944"/>
      <c r="H2" s="944"/>
      <c r="I2" s="352"/>
      <c r="J2" s="337" t="s">
        <v>462</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9" t="s">
        <v>463</v>
      </c>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0"/>
      <c r="DG2" s="340"/>
      <c r="DH2" s="340"/>
      <c r="DI2" s="340"/>
      <c r="DJ2" s="340"/>
      <c r="DK2" s="340"/>
      <c r="DL2" s="340"/>
      <c r="DM2" s="340"/>
      <c r="DN2" s="340"/>
      <c r="DO2" s="340"/>
      <c r="DP2" s="340"/>
      <c r="DQ2" s="340"/>
      <c r="DR2" s="340"/>
      <c r="DS2" s="340"/>
      <c r="DT2" s="337" t="s">
        <v>464</v>
      </c>
      <c r="DU2" s="338"/>
      <c r="DV2" s="338"/>
      <c r="DW2" s="338"/>
      <c r="DX2" s="338"/>
      <c r="DY2" s="338"/>
      <c r="DZ2" s="338"/>
      <c r="EA2" s="338"/>
      <c r="EB2" s="338"/>
      <c r="EC2" s="338"/>
      <c r="ED2" s="338"/>
      <c r="EE2" s="338"/>
      <c r="EF2" s="338"/>
      <c r="EG2" s="338"/>
      <c r="EH2" s="338"/>
      <c r="EI2" s="338"/>
      <c r="EJ2" s="338"/>
      <c r="EK2" s="338"/>
      <c r="EL2" s="341"/>
    </row>
    <row r="3" spans="1:142" s="335" customFormat="1" ht="60.75" customHeight="1" x14ac:dyDescent="0.15">
      <c r="A3" s="940"/>
      <c r="B3" s="940"/>
      <c r="C3" s="945"/>
      <c r="D3" s="946"/>
      <c r="E3" s="946"/>
      <c r="F3" s="946"/>
      <c r="G3" s="946"/>
      <c r="H3" s="946"/>
      <c r="I3" s="353"/>
      <c r="J3" s="337" t="s">
        <v>465</v>
      </c>
      <c r="K3" s="338"/>
      <c r="L3" s="338"/>
      <c r="M3" s="338"/>
      <c r="N3" s="338"/>
      <c r="O3" s="338"/>
      <c r="P3" s="337" t="s">
        <v>167</v>
      </c>
      <c r="Q3" s="338"/>
      <c r="R3" s="338"/>
      <c r="S3" s="338"/>
      <c r="T3" s="338"/>
      <c r="U3" s="338"/>
      <c r="V3" s="337" t="s">
        <v>466</v>
      </c>
      <c r="W3" s="338"/>
      <c r="X3" s="338"/>
      <c r="Y3" s="338"/>
      <c r="Z3" s="338"/>
      <c r="AA3" s="338"/>
      <c r="AB3" s="337" t="s">
        <v>467</v>
      </c>
      <c r="AC3" s="338"/>
      <c r="AD3" s="338"/>
      <c r="AE3" s="338"/>
      <c r="AF3" s="338"/>
      <c r="AG3" s="338"/>
      <c r="AH3" s="337" t="s">
        <v>468</v>
      </c>
      <c r="AI3" s="338"/>
      <c r="AJ3" s="338"/>
      <c r="AK3" s="338"/>
      <c r="AL3" s="338"/>
      <c r="AM3" s="338"/>
      <c r="AN3" s="337" t="s">
        <v>469</v>
      </c>
      <c r="AO3" s="338"/>
      <c r="AP3" s="338"/>
      <c r="AQ3" s="338"/>
      <c r="AR3" s="338"/>
      <c r="AS3" s="338"/>
      <c r="AT3" s="337" t="s">
        <v>470</v>
      </c>
      <c r="AU3" s="338"/>
      <c r="AV3" s="338"/>
      <c r="AW3" s="338"/>
      <c r="AX3" s="338"/>
      <c r="AY3" s="338"/>
      <c r="AZ3" s="337" t="s">
        <v>471</v>
      </c>
      <c r="BA3" s="338"/>
      <c r="BB3" s="338"/>
      <c r="BC3" s="338"/>
      <c r="BD3" s="338"/>
      <c r="BE3" s="338"/>
      <c r="BF3" s="337" t="s">
        <v>482</v>
      </c>
      <c r="BG3" s="338"/>
      <c r="BH3" s="338"/>
      <c r="BI3" s="338"/>
      <c r="BJ3" s="338"/>
      <c r="BK3" s="338"/>
      <c r="BL3" s="337" t="s">
        <v>483</v>
      </c>
      <c r="BM3" s="338"/>
      <c r="BN3" s="338"/>
      <c r="BO3" s="338"/>
      <c r="BP3" s="338"/>
      <c r="BQ3" s="338"/>
      <c r="BR3" s="337" t="s">
        <v>175</v>
      </c>
      <c r="BS3" s="338"/>
      <c r="BT3" s="338"/>
      <c r="BU3" s="338"/>
      <c r="BV3" s="338"/>
      <c r="BW3" s="338"/>
      <c r="BX3" s="337" t="s">
        <v>176</v>
      </c>
      <c r="BY3" s="338"/>
      <c r="BZ3" s="338"/>
      <c r="CA3" s="338"/>
      <c r="CB3" s="338"/>
      <c r="CC3" s="338"/>
      <c r="CD3" s="339" t="s">
        <v>445</v>
      </c>
      <c r="CE3" s="340"/>
      <c r="CF3" s="340"/>
      <c r="CG3" s="340"/>
      <c r="CH3" s="340"/>
      <c r="CI3" s="340"/>
      <c r="CJ3" s="339" t="s">
        <v>423</v>
      </c>
      <c r="CK3" s="340"/>
      <c r="CL3" s="340"/>
      <c r="CM3" s="340"/>
      <c r="CN3" s="340"/>
      <c r="CO3" s="340"/>
      <c r="CP3" s="339" t="s">
        <v>424</v>
      </c>
      <c r="CQ3" s="340"/>
      <c r="CR3" s="340"/>
      <c r="CS3" s="340"/>
      <c r="CT3" s="340"/>
      <c r="CU3" s="340"/>
      <c r="CV3" s="339" t="s">
        <v>472</v>
      </c>
      <c r="CW3" s="340"/>
      <c r="CX3" s="340"/>
      <c r="CY3" s="340"/>
      <c r="CZ3" s="340"/>
      <c r="DA3" s="340"/>
      <c r="DB3" s="339" t="s">
        <v>427</v>
      </c>
      <c r="DC3" s="340"/>
      <c r="DD3" s="340"/>
      <c r="DE3" s="340"/>
      <c r="DF3" s="340"/>
      <c r="DG3" s="340"/>
      <c r="DH3" s="339" t="s">
        <v>452</v>
      </c>
      <c r="DI3" s="340"/>
      <c r="DJ3" s="340"/>
      <c r="DK3" s="340"/>
      <c r="DL3" s="340"/>
      <c r="DM3" s="340"/>
      <c r="DN3" s="339" t="s">
        <v>335</v>
      </c>
      <c r="DO3" s="340"/>
      <c r="DP3" s="340"/>
      <c r="DQ3" s="340"/>
      <c r="DR3" s="340"/>
      <c r="DS3" s="340"/>
      <c r="DT3" s="337" t="s">
        <v>185</v>
      </c>
      <c r="DU3" s="338"/>
      <c r="DV3" s="338"/>
      <c r="DW3" s="338"/>
      <c r="DX3" s="338"/>
      <c r="DY3" s="338"/>
      <c r="DZ3" s="337" t="s">
        <v>473</v>
      </c>
      <c r="EA3" s="338"/>
      <c r="EB3" s="338"/>
      <c r="EC3" s="338"/>
      <c r="ED3" s="338"/>
      <c r="EE3" s="338"/>
      <c r="EF3" s="337" t="s">
        <v>176</v>
      </c>
      <c r="EG3" s="338"/>
      <c r="EH3" s="338"/>
      <c r="EI3" s="338"/>
      <c r="EJ3" s="338"/>
      <c r="EK3" s="338"/>
      <c r="EL3" s="341"/>
    </row>
    <row r="4" spans="1:142" s="351" customFormat="1" ht="57.75" x14ac:dyDescent="0.15">
      <c r="A4" s="941"/>
      <c r="B4" s="941"/>
      <c r="C4" s="343" t="s">
        <v>474</v>
      </c>
      <c r="D4" s="344" t="s">
        <v>475</v>
      </c>
      <c r="E4" s="344" t="s">
        <v>476</v>
      </c>
      <c r="F4" s="344" t="s">
        <v>477</v>
      </c>
      <c r="G4" s="344" t="s">
        <v>478</v>
      </c>
      <c r="H4" s="345" t="s">
        <v>479</v>
      </c>
      <c r="I4" s="354" t="s">
        <v>480</v>
      </c>
      <c r="J4" s="347" t="s">
        <v>474</v>
      </c>
      <c r="K4" s="348" t="s">
        <v>475</v>
      </c>
      <c r="L4" s="348" t="s">
        <v>476</v>
      </c>
      <c r="M4" s="348" t="s">
        <v>477</v>
      </c>
      <c r="N4" s="348" t="s">
        <v>478</v>
      </c>
      <c r="O4" s="348" t="s">
        <v>479</v>
      </c>
      <c r="P4" s="347" t="s">
        <v>474</v>
      </c>
      <c r="Q4" s="348" t="s">
        <v>475</v>
      </c>
      <c r="R4" s="348" t="s">
        <v>476</v>
      </c>
      <c r="S4" s="348" t="s">
        <v>477</v>
      </c>
      <c r="T4" s="348" t="s">
        <v>478</v>
      </c>
      <c r="U4" s="348" t="s">
        <v>479</v>
      </c>
      <c r="V4" s="347" t="s">
        <v>474</v>
      </c>
      <c r="W4" s="348" t="s">
        <v>475</v>
      </c>
      <c r="X4" s="348" t="s">
        <v>476</v>
      </c>
      <c r="Y4" s="348" t="s">
        <v>477</v>
      </c>
      <c r="Z4" s="348" t="s">
        <v>478</v>
      </c>
      <c r="AA4" s="348" t="s">
        <v>479</v>
      </c>
      <c r="AB4" s="347" t="s">
        <v>474</v>
      </c>
      <c r="AC4" s="348" t="s">
        <v>475</v>
      </c>
      <c r="AD4" s="348" t="s">
        <v>476</v>
      </c>
      <c r="AE4" s="348" t="s">
        <v>477</v>
      </c>
      <c r="AF4" s="348" t="s">
        <v>478</v>
      </c>
      <c r="AG4" s="348" t="s">
        <v>479</v>
      </c>
      <c r="AH4" s="347" t="s">
        <v>474</v>
      </c>
      <c r="AI4" s="348" t="s">
        <v>475</v>
      </c>
      <c r="AJ4" s="348" t="s">
        <v>476</v>
      </c>
      <c r="AK4" s="348" t="s">
        <v>477</v>
      </c>
      <c r="AL4" s="348" t="s">
        <v>478</v>
      </c>
      <c r="AM4" s="348" t="s">
        <v>479</v>
      </c>
      <c r="AN4" s="347" t="s">
        <v>474</v>
      </c>
      <c r="AO4" s="348" t="s">
        <v>475</v>
      </c>
      <c r="AP4" s="348" t="s">
        <v>476</v>
      </c>
      <c r="AQ4" s="348" t="s">
        <v>477</v>
      </c>
      <c r="AR4" s="348" t="s">
        <v>478</v>
      </c>
      <c r="AS4" s="348" t="s">
        <v>479</v>
      </c>
      <c r="AT4" s="347" t="s">
        <v>474</v>
      </c>
      <c r="AU4" s="348" t="s">
        <v>475</v>
      </c>
      <c r="AV4" s="348" t="s">
        <v>476</v>
      </c>
      <c r="AW4" s="348" t="s">
        <v>477</v>
      </c>
      <c r="AX4" s="348" t="s">
        <v>478</v>
      </c>
      <c r="AY4" s="348" t="s">
        <v>479</v>
      </c>
      <c r="AZ4" s="347" t="s">
        <v>474</v>
      </c>
      <c r="BA4" s="348" t="s">
        <v>475</v>
      </c>
      <c r="BB4" s="348" t="s">
        <v>476</v>
      </c>
      <c r="BC4" s="348" t="s">
        <v>477</v>
      </c>
      <c r="BD4" s="348" t="s">
        <v>478</v>
      </c>
      <c r="BE4" s="348" t="s">
        <v>479</v>
      </c>
      <c r="BF4" s="347" t="s">
        <v>474</v>
      </c>
      <c r="BG4" s="348" t="s">
        <v>475</v>
      </c>
      <c r="BH4" s="348" t="s">
        <v>476</v>
      </c>
      <c r="BI4" s="348" t="s">
        <v>477</v>
      </c>
      <c r="BJ4" s="348" t="s">
        <v>478</v>
      </c>
      <c r="BK4" s="348" t="s">
        <v>479</v>
      </c>
      <c r="BL4" s="347" t="s">
        <v>474</v>
      </c>
      <c r="BM4" s="348" t="s">
        <v>475</v>
      </c>
      <c r="BN4" s="348" t="s">
        <v>476</v>
      </c>
      <c r="BO4" s="348" t="s">
        <v>477</v>
      </c>
      <c r="BP4" s="348" t="s">
        <v>478</v>
      </c>
      <c r="BQ4" s="348" t="s">
        <v>479</v>
      </c>
      <c r="BR4" s="347" t="s">
        <v>474</v>
      </c>
      <c r="BS4" s="348" t="s">
        <v>475</v>
      </c>
      <c r="BT4" s="348" t="s">
        <v>476</v>
      </c>
      <c r="BU4" s="348" t="s">
        <v>477</v>
      </c>
      <c r="BV4" s="348" t="s">
        <v>478</v>
      </c>
      <c r="BW4" s="348" t="s">
        <v>479</v>
      </c>
      <c r="BX4" s="347" t="s">
        <v>474</v>
      </c>
      <c r="BY4" s="348" t="s">
        <v>475</v>
      </c>
      <c r="BZ4" s="348" t="s">
        <v>476</v>
      </c>
      <c r="CA4" s="348" t="s">
        <v>477</v>
      </c>
      <c r="CB4" s="348" t="s">
        <v>478</v>
      </c>
      <c r="CC4" s="348" t="s">
        <v>479</v>
      </c>
      <c r="CD4" s="343" t="s">
        <v>474</v>
      </c>
      <c r="CE4" s="344" t="s">
        <v>475</v>
      </c>
      <c r="CF4" s="344" t="s">
        <v>476</v>
      </c>
      <c r="CG4" s="344" t="s">
        <v>477</v>
      </c>
      <c r="CH4" s="344" t="s">
        <v>478</v>
      </c>
      <c r="CI4" s="344" t="s">
        <v>479</v>
      </c>
      <c r="CJ4" s="343" t="s">
        <v>474</v>
      </c>
      <c r="CK4" s="344" t="s">
        <v>475</v>
      </c>
      <c r="CL4" s="344" t="s">
        <v>476</v>
      </c>
      <c r="CM4" s="344" t="s">
        <v>477</v>
      </c>
      <c r="CN4" s="344" t="s">
        <v>478</v>
      </c>
      <c r="CO4" s="344" t="s">
        <v>479</v>
      </c>
      <c r="CP4" s="343" t="s">
        <v>474</v>
      </c>
      <c r="CQ4" s="344" t="s">
        <v>475</v>
      </c>
      <c r="CR4" s="344" t="s">
        <v>476</v>
      </c>
      <c r="CS4" s="344" t="s">
        <v>477</v>
      </c>
      <c r="CT4" s="344" t="s">
        <v>478</v>
      </c>
      <c r="CU4" s="344" t="s">
        <v>479</v>
      </c>
      <c r="CV4" s="343" t="s">
        <v>474</v>
      </c>
      <c r="CW4" s="344" t="s">
        <v>475</v>
      </c>
      <c r="CX4" s="344" t="s">
        <v>476</v>
      </c>
      <c r="CY4" s="344" t="s">
        <v>477</v>
      </c>
      <c r="CZ4" s="344" t="s">
        <v>478</v>
      </c>
      <c r="DA4" s="344" t="s">
        <v>479</v>
      </c>
      <c r="DB4" s="343" t="s">
        <v>474</v>
      </c>
      <c r="DC4" s="344" t="s">
        <v>475</v>
      </c>
      <c r="DD4" s="344" t="s">
        <v>476</v>
      </c>
      <c r="DE4" s="344" t="s">
        <v>477</v>
      </c>
      <c r="DF4" s="344" t="s">
        <v>478</v>
      </c>
      <c r="DG4" s="344" t="s">
        <v>479</v>
      </c>
      <c r="DH4" s="343" t="s">
        <v>474</v>
      </c>
      <c r="DI4" s="344" t="s">
        <v>475</v>
      </c>
      <c r="DJ4" s="344" t="s">
        <v>476</v>
      </c>
      <c r="DK4" s="344" t="s">
        <v>477</v>
      </c>
      <c r="DL4" s="344" t="s">
        <v>478</v>
      </c>
      <c r="DM4" s="344" t="s">
        <v>479</v>
      </c>
      <c r="DN4" s="343" t="s">
        <v>474</v>
      </c>
      <c r="DO4" s="344" t="s">
        <v>475</v>
      </c>
      <c r="DP4" s="344" t="s">
        <v>476</v>
      </c>
      <c r="DQ4" s="344" t="s">
        <v>477</v>
      </c>
      <c r="DR4" s="344" t="s">
        <v>478</v>
      </c>
      <c r="DS4" s="344" t="s">
        <v>479</v>
      </c>
      <c r="DT4" s="347" t="s">
        <v>474</v>
      </c>
      <c r="DU4" s="348" t="s">
        <v>475</v>
      </c>
      <c r="DV4" s="348" t="s">
        <v>476</v>
      </c>
      <c r="DW4" s="348" t="s">
        <v>477</v>
      </c>
      <c r="DX4" s="348" t="s">
        <v>478</v>
      </c>
      <c r="DY4" s="348" t="s">
        <v>479</v>
      </c>
      <c r="DZ4" s="347" t="s">
        <v>474</v>
      </c>
      <c r="EA4" s="348" t="s">
        <v>475</v>
      </c>
      <c r="EB4" s="348" t="s">
        <v>476</v>
      </c>
      <c r="EC4" s="348" t="s">
        <v>477</v>
      </c>
      <c r="ED4" s="348" t="s">
        <v>478</v>
      </c>
      <c r="EE4" s="348" t="s">
        <v>479</v>
      </c>
      <c r="EF4" s="347" t="s">
        <v>474</v>
      </c>
      <c r="EG4" s="348" t="s">
        <v>475</v>
      </c>
      <c r="EH4" s="348" t="s">
        <v>476</v>
      </c>
      <c r="EI4" s="348" t="s">
        <v>477</v>
      </c>
      <c r="EJ4" s="348" t="s">
        <v>478</v>
      </c>
      <c r="EK4" s="349" t="s">
        <v>479</v>
      </c>
      <c r="EL4" s="350"/>
    </row>
    <row r="5" spans="1:142" ht="15.95" customHeight="1" x14ac:dyDescent="0.15">
      <c r="A5" s="211" t="str">
        <f>IF(ISBLANK(表紙!C7),"",表紙!C7)</f>
        <v/>
      </c>
      <c r="B5" s="211">
        <f>IF(ISBLANK('7'!A8),"",'7'!A8)</f>
        <v>1</v>
      </c>
      <c r="C5" s="211" t="str">
        <f>IF(ISBLANK('7'!E13),"",'7'!E13)</f>
        <v/>
      </c>
      <c r="D5" s="211" t="str">
        <f>IF(ISBLANK('7'!F13),"",'7'!F13)</f>
        <v/>
      </c>
      <c r="E5" s="211" t="str">
        <f>IF(ISBLANK('7'!G13),"",'7'!G13)</f>
        <v/>
      </c>
      <c r="F5" s="211" t="str">
        <f>IF(ISBLANK('7'!H13),"",'7'!H13)</f>
        <v/>
      </c>
      <c r="G5" s="211" t="str">
        <f>IF(ISBLANK('7'!I13),"",'7'!I13)</f>
        <v/>
      </c>
      <c r="H5" s="211" t="str">
        <f>IF(ISBLANK('7'!J13),"",'7'!J13)</f>
        <v/>
      </c>
      <c r="I5" s="211" t="str">
        <f>IF(ISBLANK('7'!K13),"",'7'!K13)</f>
        <v/>
      </c>
      <c r="J5" s="211" t="str">
        <f>IF(ISBLANK('7'!E14),"",'7'!E14)</f>
        <v/>
      </c>
      <c r="K5" s="211" t="str">
        <f>IF(ISBLANK('7'!F14),"",'7'!F14)</f>
        <v/>
      </c>
      <c r="L5" s="211" t="str">
        <f>IF(ISBLANK('7'!G14),"",'7'!G14)</f>
        <v/>
      </c>
      <c r="M5" s="211" t="str">
        <f>IF(ISBLANK('7'!H14),"",'7'!H14)</f>
        <v/>
      </c>
      <c r="N5" s="211" t="str">
        <f>IF(ISBLANK('7'!I14),"",'7'!I14)</f>
        <v/>
      </c>
      <c r="O5" s="211" t="str">
        <f>IF(ISBLANK('7'!J14),"",'7'!J14)</f>
        <v/>
      </c>
      <c r="P5" s="211" t="str">
        <f>IF(ISBLANK('7'!E15),"",'7'!E15)</f>
        <v/>
      </c>
      <c r="Q5" s="211" t="str">
        <f>IF(ISBLANK('7'!F15),"",'7'!F15)</f>
        <v/>
      </c>
      <c r="R5" s="211" t="str">
        <f>IF(ISBLANK('7'!G15),"",'7'!G15)</f>
        <v/>
      </c>
      <c r="S5" s="211" t="str">
        <f>IF(ISBLANK('7'!H15),"",'7'!H15)</f>
        <v/>
      </c>
      <c r="T5" s="211" t="str">
        <f>IF(ISBLANK('7'!I15),"",'7'!I15)</f>
        <v/>
      </c>
      <c r="U5" s="211" t="str">
        <f>IF(ISBLANK('7'!J15),"",'7'!J15)</f>
        <v/>
      </c>
      <c r="V5" s="211" t="str">
        <f>IF(ISBLANK('7'!E16),"",'7'!E16)</f>
        <v/>
      </c>
      <c r="W5" s="211" t="str">
        <f>IF(ISBLANK('7'!F16),"",'7'!F16)</f>
        <v/>
      </c>
      <c r="X5" s="211" t="str">
        <f>IF(ISBLANK('7'!G16),"",'7'!G16)</f>
        <v/>
      </c>
      <c r="Y5" s="211" t="str">
        <f>IF(ISBLANK('7'!H16),"",'7'!H16)</f>
        <v/>
      </c>
      <c r="Z5" s="211" t="str">
        <f>IF(ISBLANK('7'!I16),"",'7'!I16)</f>
        <v/>
      </c>
      <c r="AA5" s="211" t="str">
        <f>IF(ISBLANK('7'!J16),"",'7'!J16)</f>
        <v/>
      </c>
      <c r="AB5" s="211" t="str">
        <f>IF(ISBLANK('7'!E17),"",'7'!E17)</f>
        <v/>
      </c>
      <c r="AC5" s="211" t="str">
        <f>IF(ISBLANK('7'!F17),"",'7'!F17)</f>
        <v/>
      </c>
      <c r="AD5" s="211" t="str">
        <f>IF(ISBLANK('7'!G17),"",'7'!G17)</f>
        <v/>
      </c>
      <c r="AE5" s="211" t="str">
        <f>IF(ISBLANK('7'!H17),"",'7'!H17)</f>
        <v/>
      </c>
      <c r="AF5" s="211" t="str">
        <f>IF(ISBLANK('7'!I17),"",'7'!I17)</f>
        <v/>
      </c>
      <c r="AG5" s="211" t="str">
        <f>IF(ISBLANK('7'!J17),"",'7'!J17)</f>
        <v/>
      </c>
      <c r="AH5" s="211" t="str">
        <f>IF(ISBLANK('7'!E18),"",'7'!E18)</f>
        <v/>
      </c>
      <c r="AI5" s="211" t="str">
        <f>IF(ISBLANK('7'!F18),"",'7'!F18)</f>
        <v/>
      </c>
      <c r="AJ5" s="211" t="str">
        <f>IF(ISBLANK('7'!G18),"",'7'!G18)</f>
        <v/>
      </c>
      <c r="AK5" s="211" t="str">
        <f>IF(ISBLANK('7'!H18),"",'7'!H18)</f>
        <v/>
      </c>
      <c r="AL5" s="211" t="str">
        <f>IF(ISBLANK('7'!I18),"",'7'!I18)</f>
        <v/>
      </c>
      <c r="AM5" s="211" t="str">
        <f>IF(ISBLANK('7'!J18),"",'7'!J18)</f>
        <v/>
      </c>
      <c r="AN5" s="211" t="str">
        <f>IF(ISBLANK('7'!E19),"",'7'!E19)</f>
        <v/>
      </c>
      <c r="AO5" s="211" t="str">
        <f>IF(ISBLANK('7'!F19),"",'7'!F19)</f>
        <v/>
      </c>
      <c r="AP5" s="211" t="str">
        <f>IF(ISBLANK('7'!G19),"",'7'!G19)</f>
        <v/>
      </c>
      <c r="AQ5" s="211" t="str">
        <f>IF(ISBLANK('7'!H19),"",'7'!H19)</f>
        <v/>
      </c>
      <c r="AR5" s="211" t="str">
        <f>IF(ISBLANK('7'!I19),"",'7'!I19)</f>
        <v/>
      </c>
      <c r="AS5" s="211" t="str">
        <f>IF(ISBLANK('7'!J19),"",'7'!J19)</f>
        <v/>
      </c>
      <c r="AT5" s="211" t="str">
        <f>IF(ISBLANK('7'!E20),"",'7'!E20)</f>
        <v/>
      </c>
      <c r="AU5" s="211" t="str">
        <f>IF(ISBLANK('7'!F20),"",'7'!F20)</f>
        <v/>
      </c>
      <c r="AV5" s="211" t="str">
        <f>IF(ISBLANK('7'!G20),"",'7'!G20)</f>
        <v/>
      </c>
      <c r="AW5" s="211" t="str">
        <f>IF(ISBLANK('7'!H20),"",'7'!H20)</f>
        <v/>
      </c>
      <c r="AX5" s="211" t="str">
        <f>IF(ISBLANK('7'!I20),"",'7'!I20)</f>
        <v/>
      </c>
      <c r="AY5" s="211" t="str">
        <f>IF(ISBLANK('7'!J20),"",'7'!J20)</f>
        <v/>
      </c>
      <c r="AZ5" s="211" t="str">
        <f>IF(ISBLANK('7'!E21),"",'7'!E21)</f>
        <v/>
      </c>
      <c r="BA5" s="211" t="str">
        <f>IF(ISBLANK('7'!F21),"",'7'!F21)</f>
        <v/>
      </c>
      <c r="BB5" s="211" t="str">
        <f>IF(ISBLANK('7'!G21),"",'7'!G21)</f>
        <v/>
      </c>
      <c r="BC5" s="211" t="str">
        <f>IF(ISBLANK('7'!H21),"",'7'!H21)</f>
        <v/>
      </c>
      <c r="BD5" s="211" t="str">
        <f>IF(ISBLANK('7'!I21),"",'7'!I21)</f>
        <v/>
      </c>
      <c r="BE5" s="211" t="str">
        <f>IF(ISBLANK('7'!J21),"",'7'!J21)</f>
        <v/>
      </c>
      <c r="BF5" s="211" t="str">
        <f>IF(ISBLANK('7'!E22),"",'7'!E22)</f>
        <v/>
      </c>
      <c r="BG5" s="211" t="str">
        <f>IF(ISBLANK('7'!F22),"",'7'!F22)</f>
        <v/>
      </c>
      <c r="BH5" s="211" t="str">
        <f>IF(ISBLANK('7'!G22),"",'7'!G22)</f>
        <v/>
      </c>
      <c r="BI5" s="211" t="str">
        <f>IF(ISBLANK('7'!H22),"",'7'!H22)</f>
        <v/>
      </c>
      <c r="BJ5" s="211" t="str">
        <f>IF(ISBLANK('7'!I22),"",'7'!I22)</f>
        <v/>
      </c>
      <c r="BK5" s="211" t="str">
        <f>IF(ISBLANK('7'!J22),"",'7'!J22)</f>
        <v/>
      </c>
      <c r="BL5" s="211" t="str">
        <f>IF(ISBLANK('7'!E23),"",'7'!E23)</f>
        <v/>
      </c>
      <c r="BM5" s="211" t="str">
        <f>IF(ISBLANK('7'!F23),"",'7'!F23)</f>
        <v/>
      </c>
      <c r="BN5" s="211" t="str">
        <f>IF(ISBLANK('7'!G23),"",'7'!G23)</f>
        <v/>
      </c>
      <c r="BO5" s="211" t="str">
        <f>IF(ISBLANK('7'!H23),"",'7'!H23)</f>
        <v/>
      </c>
      <c r="BP5" s="211" t="str">
        <f>IF(ISBLANK('7'!I23),"",'7'!I23)</f>
        <v/>
      </c>
      <c r="BQ5" s="211" t="str">
        <f>IF(ISBLANK('7'!J23),"",'7'!J23)</f>
        <v/>
      </c>
      <c r="BR5" s="211" t="str">
        <f>IF(ISBLANK('7'!E24),"",'7'!E24)</f>
        <v/>
      </c>
      <c r="BS5" s="211" t="str">
        <f>IF(ISBLANK('7'!F24),"",'7'!F24)</f>
        <v/>
      </c>
      <c r="BT5" s="211" t="str">
        <f>IF(ISBLANK('7'!G24),"",'7'!G24)</f>
        <v/>
      </c>
      <c r="BU5" s="211" t="str">
        <f>IF(ISBLANK('7'!H24),"",'7'!H24)</f>
        <v/>
      </c>
      <c r="BV5" s="211" t="str">
        <f>IF(ISBLANK('7'!I24),"",'7'!I24)</f>
        <v/>
      </c>
      <c r="BW5" s="211" t="str">
        <f>IF(ISBLANK('7'!J24),"",'7'!J24)</f>
        <v/>
      </c>
      <c r="BX5" s="211" t="str">
        <f>IF(ISBLANK('7'!E25),"",'7'!E25)</f>
        <v/>
      </c>
      <c r="BY5" s="211" t="str">
        <f>IF(ISBLANK('7'!F25),"",'7'!F25)</f>
        <v/>
      </c>
      <c r="BZ5" s="211" t="str">
        <f>IF(ISBLANK('7'!G25),"",'7'!G25)</f>
        <v/>
      </c>
      <c r="CA5" s="211" t="str">
        <f>IF(ISBLANK('7'!H25),"",'7'!H25)</f>
        <v/>
      </c>
      <c r="CB5" s="211" t="str">
        <f>IF(ISBLANK('7'!I25),"",'7'!I25)</f>
        <v/>
      </c>
      <c r="CC5" s="211" t="str">
        <f>IF(ISBLANK('7'!J25),"",'7'!J25)</f>
        <v/>
      </c>
      <c r="CD5" s="211" t="str">
        <f>IF(ISBLANK('7'!E26),"",'7'!E26)</f>
        <v/>
      </c>
      <c r="CE5" s="211" t="str">
        <f>IF(ISBLANK('7'!F26),"",'7'!F26)</f>
        <v/>
      </c>
      <c r="CF5" s="211" t="str">
        <f>IF(ISBLANK('7'!G26),"",'7'!G26)</f>
        <v/>
      </c>
      <c r="CG5" s="211" t="str">
        <f>IF(ISBLANK('7'!H26),"",'7'!H26)</f>
        <v/>
      </c>
      <c r="CH5" s="211" t="str">
        <f>IF(ISBLANK('7'!I26),"",'7'!I26)</f>
        <v/>
      </c>
      <c r="CI5" s="211" t="str">
        <f>IF(ISBLANK('7'!J26),"",'7'!J26)</f>
        <v/>
      </c>
      <c r="CJ5" s="211" t="str">
        <f>IF(ISBLANK('7'!E27),"",'7'!E27)</f>
        <v/>
      </c>
      <c r="CK5" s="211" t="str">
        <f>IF(ISBLANK('7'!F27),"",'7'!F27)</f>
        <v/>
      </c>
      <c r="CL5" s="211" t="str">
        <f>IF(ISBLANK('7'!G27),"",'7'!G27)</f>
        <v/>
      </c>
      <c r="CM5" s="211" t="str">
        <f>IF(ISBLANK('7'!H27),"",'7'!H27)</f>
        <v/>
      </c>
      <c r="CN5" s="211" t="str">
        <f>IF(ISBLANK('7'!I27),"",'7'!I27)</f>
        <v/>
      </c>
      <c r="CO5" s="211" t="str">
        <f>IF(ISBLANK('7'!J27),"",'7'!J27)</f>
        <v/>
      </c>
      <c r="CP5" s="211" t="str">
        <f>IF(ISBLANK('7'!E28),"",'7'!E28)</f>
        <v/>
      </c>
      <c r="CQ5" s="211" t="str">
        <f>IF(ISBLANK('7'!F28),"",'7'!F28)</f>
        <v/>
      </c>
      <c r="CR5" s="211" t="str">
        <f>IF(ISBLANK('7'!G28),"",'7'!G28)</f>
        <v/>
      </c>
      <c r="CS5" s="211" t="str">
        <f>IF(ISBLANK('7'!H28),"",'7'!H28)</f>
        <v/>
      </c>
      <c r="CT5" s="211" t="str">
        <f>IF(ISBLANK('7'!I28),"",'7'!I28)</f>
        <v/>
      </c>
      <c r="CU5" s="211" t="str">
        <f>IF(ISBLANK('7'!J28),"",'7'!J28)</f>
        <v/>
      </c>
      <c r="CV5" s="211" t="str">
        <f>IF(ISBLANK('7'!E29),"",'7'!E29)</f>
        <v/>
      </c>
      <c r="CW5" s="211" t="str">
        <f>IF(ISBLANK('7'!F29),"",'7'!F29)</f>
        <v/>
      </c>
      <c r="CX5" s="211" t="str">
        <f>IF(ISBLANK('7'!G29),"",'7'!G29)</f>
        <v/>
      </c>
      <c r="CY5" s="211" t="str">
        <f>IF(ISBLANK('7'!H29),"",'7'!H29)</f>
        <v/>
      </c>
      <c r="CZ5" s="211" t="str">
        <f>IF(ISBLANK('7'!I29),"",'7'!I29)</f>
        <v/>
      </c>
      <c r="DA5" s="211" t="str">
        <f>IF(ISBLANK('7'!J29),"",'7'!J29)</f>
        <v/>
      </c>
      <c r="DB5" s="211" t="str">
        <f>IF(ISBLANK('7'!E30),"",'7'!E30)</f>
        <v/>
      </c>
      <c r="DC5" s="211" t="str">
        <f>IF(ISBLANK('7'!F30),"",'7'!F30)</f>
        <v/>
      </c>
      <c r="DD5" s="211" t="str">
        <f>IF(ISBLANK('7'!G30),"",'7'!G30)</f>
        <v/>
      </c>
      <c r="DE5" s="211" t="str">
        <f>IF(ISBLANK('7'!H30),"",'7'!H30)</f>
        <v/>
      </c>
      <c r="DF5" s="211" t="str">
        <f>IF(ISBLANK('7'!I30),"",'7'!I30)</f>
        <v/>
      </c>
      <c r="DG5" s="211" t="str">
        <f>IF(ISBLANK('7'!J30),"",'7'!J30)</f>
        <v/>
      </c>
      <c r="DH5" s="211" t="str">
        <f>IF(ISBLANK('7'!E31),"",'7'!E31)</f>
        <v/>
      </c>
      <c r="DI5" s="211" t="str">
        <f>IF(ISBLANK('7'!F31),"",'7'!F31)</f>
        <v/>
      </c>
      <c r="DJ5" s="211" t="str">
        <f>IF(ISBLANK('7'!G31),"",'7'!G31)</f>
        <v/>
      </c>
      <c r="DK5" s="211" t="str">
        <f>IF(ISBLANK('7'!H31),"",'7'!H31)</f>
        <v/>
      </c>
      <c r="DL5" s="211" t="str">
        <f>IF(ISBLANK('7'!I31),"",'7'!I31)</f>
        <v/>
      </c>
      <c r="DM5" s="211" t="str">
        <f>IF(ISBLANK('7'!J31),"",'7'!J31)</f>
        <v/>
      </c>
      <c r="DN5" s="211" t="str">
        <f>IF(ISBLANK('7'!E32),"",'7'!E32)</f>
        <v/>
      </c>
      <c r="DO5" s="211" t="str">
        <f>IF(ISBLANK('7'!F32),"",'7'!F32)</f>
        <v/>
      </c>
      <c r="DP5" s="211" t="str">
        <f>IF(ISBLANK('7'!G32),"",'7'!G32)</f>
        <v/>
      </c>
      <c r="DQ5" s="211" t="str">
        <f>IF(ISBLANK('7'!H32),"",'7'!H32)</f>
        <v/>
      </c>
      <c r="DR5" s="211" t="str">
        <f>IF(ISBLANK('7'!I32),"",'7'!I32)</f>
        <v/>
      </c>
      <c r="DS5" s="211" t="str">
        <f>IF(ISBLANK('7'!J32),"",'7'!J32)</f>
        <v/>
      </c>
      <c r="DT5" s="211" t="str">
        <f>IF(ISBLANK('7'!E33),"",'7'!E33)</f>
        <v/>
      </c>
      <c r="DU5" s="211" t="str">
        <f>IF(ISBLANK('7'!F33),"",'7'!F33)</f>
        <v/>
      </c>
      <c r="DV5" s="211" t="str">
        <f>IF(ISBLANK('7'!G33),"",'7'!G33)</f>
        <v/>
      </c>
      <c r="DW5" s="211" t="str">
        <f>IF(ISBLANK('7'!H33),"",'7'!H33)</f>
        <v/>
      </c>
      <c r="DX5" s="211" t="str">
        <f>IF(ISBLANK('7'!I33),"",'7'!I33)</f>
        <v/>
      </c>
      <c r="DY5" s="211" t="str">
        <f>IF(ISBLANK('7'!J33),"",'7'!J33)</f>
        <v/>
      </c>
      <c r="DZ5" s="211" t="str">
        <f>IF(ISBLANK('7'!E34),"",'7'!E34)</f>
        <v/>
      </c>
      <c r="EA5" s="211" t="str">
        <f>IF(ISBLANK('7'!F34),"",'7'!F34)</f>
        <v/>
      </c>
      <c r="EB5" s="211" t="str">
        <f>IF(ISBLANK('7'!G34),"",'7'!G34)</f>
        <v/>
      </c>
      <c r="EC5" s="211" t="str">
        <f>IF(ISBLANK('7'!H34),"",'7'!H34)</f>
        <v/>
      </c>
      <c r="ED5" s="211" t="str">
        <f>IF(ISBLANK('7'!I34),"",'7'!I34)</f>
        <v/>
      </c>
      <c r="EE5" s="211" t="str">
        <f>IF(ISBLANK('7'!J34),"",'7'!J34)</f>
        <v/>
      </c>
      <c r="EF5" s="211" t="str">
        <f>IF(ISBLANK('7'!E35),"",'7'!E35)</f>
        <v/>
      </c>
      <c r="EG5" s="211" t="str">
        <f>IF(ISBLANK('7'!F35),"",'7'!F35)</f>
        <v/>
      </c>
      <c r="EH5" s="211" t="str">
        <f>IF(ISBLANK('7'!G35),"",'7'!G35)</f>
        <v/>
      </c>
      <c r="EI5" s="211" t="str">
        <f>IF(ISBLANK('7'!H35),"",'7'!H35)</f>
        <v/>
      </c>
      <c r="EJ5" s="211" t="str">
        <f>IF(ISBLANK('7'!I35),"",'7'!I35)</f>
        <v/>
      </c>
      <c r="EK5" s="211" t="str">
        <f>IF(ISBLANK('7'!J35),"",'7'!J35)</f>
        <v/>
      </c>
    </row>
  </sheetData>
  <mergeCells count="3">
    <mergeCell ref="A2:A4"/>
    <mergeCell ref="B2:B4"/>
    <mergeCell ref="C2:H3"/>
  </mergeCells>
  <phoneticPr fontId="2"/>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9EC7E-C1B3-4E17-96BD-9A2E929BFF5D}">
  <sheetPr codeName="Sheet17"/>
  <dimension ref="A1:J5"/>
  <sheetViews>
    <sheetView workbookViewId="0"/>
  </sheetViews>
  <sheetFormatPr defaultColWidth="4.625" defaultRowHeight="15" customHeight="1" x14ac:dyDescent="0.15"/>
  <cols>
    <col min="1" max="16384" width="4.625" style="396"/>
  </cols>
  <sheetData>
    <row r="1" spans="1:10" ht="15" customHeight="1" x14ac:dyDescent="0.15">
      <c r="A1" s="396" t="s">
        <v>782</v>
      </c>
    </row>
    <row r="2" spans="1:10" ht="24.95" customHeight="1" x14ac:dyDescent="0.15">
      <c r="A2" s="947" t="s">
        <v>783</v>
      </c>
      <c r="B2" s="948" t="s">
        <v>784</v>
      </c>
      <c r="C2" s="949" t="s">
        <v>785</v>
      </c>
      <c r="D2" s="950"/>
      <c r="E2" s="950"/>
      <c r="F2" s="950"/>
      <c r="G2" s="950"/>
      <c r="H2" s="950"/>
      <c r="I2" s="950"/>
      <c r="J2" s="950"/>
    </row>
    <row r="3" spans="1:10" ht="90" customHeight="1" x14ac:dyDescent="0.15">
      <c r="A3" s="947"/>
      <c r="B3" s="948"/>
      <c r="C3" s="949" t="s">
        <v>786</v>
      </c>
      <c r="D3" s="950"/>
      <c r="E3" s="948" t="s">
        <v>788</v>
      </c>
      <c r="F3" s="948" t="s">
        <v>789</v>
      </c>
      <c r="G3" s="948" t="s">
        <v>790</v>
      </c>
      <c r="H3" s="948" t="s">
        <v>791</v>
      </c>
      <c r="I3" s="948" t="s">
        <v>792</v>
      </c>
      <c r="J3" s="948" t="s">
        <v>793</v>
      </c>
    </row>
    <row r="4" spans="1:10" ht="69.95" customHeight="1" x14ac:dyDescent="0.15">
      <c r="A4" s="947"/>
      <c r="B4" s="948"/>
      <c r="C4" s="423" t="s">
        <v>762</v>
      </c>
      <c r="D4" s="423" t="s">
        <v>787</v>
      </c>
      <c r="E4" s="948"/>
      <c r="F4" s="948"/>
      <c r="G4" s="948"/>
      <c r="H4" s="948"/>
      <c r="I4" s="948"/>
      <c r="J4" s="948"/>
    </row>
    <row r="5" spans="1:10" ht="20.100000000000001" customHeight="1" x14ac:dyDescent="0.15">
      <c r="A5" s="247" t="str">
        <f>IF(ISBLANK(表紙!C7),"",表紙!C7)</f>
        <v/>
      </c>
      <c r="B5" s="211" t="str">
        <f>IF(ISBLANK('８'!E5),"",'８'!E5)</f>
        <v>　平成  年度</v>
      </c>
      <c r="C5" s="211" t="str">
        <f>IF(ISBLANK('８'!D10),"",'８'!D10)</f>
        <v/>
      </c>
      <c r="D5" s="211" t="str">
        <f>IF(ISBLANK('８'!F10),"",'８'!F10)</f>
        <v/>
      </c>
      <c r="E5" s="211" t="str">
        <f>IF(ISBLANK('８'!C12),"",'８'!C12)</f>
        <v/>
      </c>
      <c r="F5" s="211" t="str">
        <f>IF(ISBLANK('８'!C14),"",ASC(LEFT('８'!C14,1)))</f>
        <v/>
      </c>
      <c r="G5" s="211" t="str">
        <f>IF(ISBLANK('８'!C18),"",'８'!C18)</f>
        <v/>
      </c>
      <c r="H5" s="211" t="str">
        <f>IF(ISBLANK('８'!C20),"",ASC(LEFT('８'!C20,1)))</f>
        <v/>
      </c>
      <c r="I5" s="211" t="str">
        <f>IF(ISBLANK('８'!C24),"",'８'!C24)</f>
        <v/>
      </c>
      <c r="J5" s="211" t="str">
        <f>IF(ISBLANK('８'!C26),"",ASC(LEFT('８'!C26,1)))</f>
        <v/>
      </c>
    </row>
  </sheetData>
  <mergeCells count="10">
    <mergeCell ref="A2:A4"/>
    <mergeCell ref="B2:B4"/>
    <mergeCell ref="E3:E4"/>
    <mergeCell ref="F3:F4"/>
    <mergeCell ref="C3:D3"/>
    <mergeCell ref="C2:J2"/>
    <mergeCell ref="G3:G4"/>
    <mergeCell ref="H3:H4"/>
    <mergeCell ref="I3:I4"/>
    <mergeCell ref="J3:J4"/>
  </mergeCells>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359B-F988-426A-A089-9E989526E07F}">
  <sheetPr codeName="Sheet2">
    <pageSetUpPr fitToPage="1"/>
  </sheetPr>
  <dimension ref="A1:AK136"/>
  <sheetViews>
    <sheetView showGridLines="0" topLeftCell="A19" zoomScale="80" zoomScaleNormal="80" zoomScaleSheetLayoutView="80" workbookViewId="0">
      <selection activeCell="AL6" sqref="AL6"/>
    </sheetView>
  </sheetViews>
  <sheetFormatPr defaultRowHeight="13.5" x14ac:dyDescent="0.15"/>
  <cols>
    <col min="1" max="16" width="5.625" style="3" customWidth="1"/>
    <col min="17" max="24" width="3.125" style="3" customWidth="1"/>
    <col min="25" max="30" width="5.625" style="3" customWidth="1"/>
    <col min="31" max="31" width="9" style="3"/>
    <col min="32" max="32" width="10.625" style="362" hidden="1" customWidth="1"/>
    <col min="33" max="33" width="10.625" style="302" hidden="1" customWidth="1"/>
    <col min="34" max="34" width="20.625" style="302" hidden="1" customWidth="1"/>
    <col min="35" max="35" width="35.625" style="302" hidden="1" customWidth="1"/>
    <col min="36" max="37" width="5.625" style="302" hidden="1" customWidth="1"/>
    <col min="38" max="38" width="9" style="3" customWidth="1"/>
    <col min="39" max="16384" width="9" style="3"/>
  </cols>
  <sheetData>
    <row r="1" spans="1:37" s="21" customFormat="1" ht="17.25" customHeight="1" x14ac:dyDescent="0.15">
      <c r="A1" s="67" t="s">
        <v>189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F1" s="360" t="s">
        <v>504</v>
      </c>
      <c r="AG1" s="359">
        <f>IF(AI1="","",1)</f>
        <v>1</v>
      </c>
      <c r="AH1" s="357" t="s">
        <v>492</v>
      </c>
      <c r="AI1" s="357" t="str">
        <f>IF(ISBLANK($C$4),"対象部局が入力されていません。","")</f>
        <v>対象部局が入力されていません。</v>
      </c>
      <c r="AJ1" s="357"/>
      <c r="AK1" s="357"/>
    </row>
    <row r="2" spans="1:37" s="2" customFormat="1" ht="8.25" customHeight="1" x14ac:dyDescent="0.15">
      <c r="AF2" s="360" t="s">
        <v>505</v>
      </c>
      <c r="AG2" s="359">
        <f>IF(AI2="","",IF(AG1="",1,AG1+1))</f>
        <v>2</v>
      </c>
      <c r="AH2" s="357" t="s">
        <v>256</v>
      </c>
      <c r="AI2" s="357" t="str">
        <f>IF(ISBLANK($R$4),IF(ISBLANK($V$4),"総職員数が入力されていません。",""),"")</f>
        <v>総職員数が入力されていません。</v>
      </c>
      <c r="AJ2" s="357"/>
      <c r="AK2" s="357"/>
    </row>
    <row r="3" spans="1:37" s="2" customFormat="1" ht="27" customHeight="1" x14ac:dyDescent="0.15">
      <c r="A3" s="497" t="s">
        <v>217</v>
      </c>
      <c r="B3" s="498"/>
      <c r="C3" s="546" t="str">
        <f>IF(ISBLANK(表紙!C9),"",表紙!C9)</f>
        <v/>
      </c>
      <c r="D3" s="547"/>
      <c r="E3" s="547"/>
      <c r="F3" s="547"/>
      <c r="G3" s="547"/>
      <c r="H3" s="547"/>
      <c r="I3" s="547"/>
      <c r="J3" s="547"/>
      <c r="K3" s="548"/>
      <c r="M3" s="541" t="s">
        <v>218</v>
      </c>
      <c r="N3" s="542"/>
      <c r="O3" s="542"/>
      <c r="P3" s="545"/>
      <c r="Q3" s="541" t="str">
        <f>IF(ISBLANK(表紙!C7),"",表紙!C7)</f>
        <v/>
      </c>
      <c r="R3" s="542"/>
      <c r="S3" s="543"/>
      <c r="T3" s="543"/>
      <c r="U3" s="543"/>
      <c r="V3" s="543"/>
      <c r="W3" s="543"/>
      <c r="X3" s="543"/>
      <c r="Y3" s="543"/>
      <c r="Z3" s="543"/>
      <c r="AA3" s="544"/>
      <c r="AF3" s="360" t="s">
        <v>506</v>
      </c>
      <c r="AG3" s="359">
        <f>IF(AI3="","",MAX($AG$1:AG2)+1)</f>
        <v>3</v>
      </c>
      <c r="AH3" s="357" t="s">
        <v>493</v>
      </c>
      <c r="AI3" s="357" t="str">
        <f>IF(COUNTIF($G$14:$AD$14,"○")=0,"実施状況（雇入時）に選択がありません。","")</f>
        <v>実施状況（雇入時）に選択がありません。</v>
      </c>
      <c r="AJ3" s="357"/>
      <c r="AK3" s="357"/>
    </row>
    <row r="4" spans="1:37" s="2" customFormat="1" ht="27" customHeight="1" x14ac:dyDescent="0.15">
      <c r="A4" s="497" t="s">
        <v>94</v>
      </c>
      <c r="B4" s="498"/>
      <c r="C4" s="552"/>
      <c r="D4" s="553"/>
      <c r="E4" s="553"/>
      <c r="F4" s="553"/>
      <c r="G4" s="553"/>
      <c r="H4" s="553"/>
      <c r="I4" s="553"/>
      <c r="J4" s="553"/>
      <c r="K4" s="554"/>
      <c r="M4" s="584" t="s">
        <v>90</v>
      </c>
      <c r="N4" s="585"/>
      <c r="O4" s="585"/>
      <c r="P4" s="586"/>
      <c r="Q4" s="119" t="s">
        <v>244</v>
      </c>
      <c r="R4" s="555"/>
      <c r="S4" s="556"/>
      <c r="T4" s="120" t="s">
        <v>246</v>
      </c>
      <c r="U4" s="119" t="s">
        <v>247</v>
      </c>
      <c r="V4" s="555"/>
      <c r="W4" s="556"/>
      <c r="X4" s="120" t="s">
        <v>245</v>
      </c>
      <c r="Y4" s="119" t="s">
        <v>248</v>
      </c>
      <c r="Z4" s="214" t="str">
        <f>IF(ISBLANK(R4),IF(ISBLANK(V4),"",R4 + V4),R4 + V4)</f>
        <v/>
      </c>
      <c r="AA4" s="121" t="s">
        <v>245</v>
      </c>
      <c r="AF4" s="360" t="s">
        <v>507</v>
      </c>
      <c r="AG4" s="359">
        <f>IF(AI4="","",MAX($AG$1:AG3)+1)</f>
        <v>4</v>
      </c>
      <c r="AH4" s="357" t="s">
        <v>494</v>
      </c>
      <c r="AI4" s="357" t="str">
        <f>IF(COUNTIF($G$15:$AD$15,"○")=0,"実施状況（２５歳）に選択がありません。","")</f>
        <v>実施状況（２５歳）に選択がありません。</v>
      </c>
      <c r="AJ4" s="357"/>
      <c r="AK4" s="357"/>
    </row>
    <row r="5" spans="1:37" s="2" customFormat="1" ht="6.75" customHeight="1" x14ac:dyDescent="0.15">
      <c r="S5" s="590" t="s">
        <v>219</v>
      </c>
      <c r="T5" s="590"/>
      <c r="U5" s="590"/>
      <c r="V5" s="590"/>
      <c r="W5" s="590"/>
      <c r="X5" s="590"/>
      <c r="Y5" s="590"/>
      <c r="Z5" s="590"/>
      <c r="AA5" s="590"/>
      <c r="AF5" s="360" t="s">
        <v>508</v>
      </c>
      <c r="AG5" s="359">
        <f>IF(AI5="","",MAX($AG$1:AG4)+1)</f>
        <v>5</v>
      </c>
      <c r="AH5" s="357" t="s">
        <v>495</v>
      </c>
      <c r="AI5" s="357" t="str">
        <f>IF(COUNTIF($G$16:$AD$16,"○")=0,"実施状況（４０歳）に選択がありません。","")</f>
        <v>実施状況（４０歳）に選択がありません。</v>
      </c>
      <c r="AJ5" s="357"/>
      <c r="AK5" s="357"/>
    </row>
    <row r="6" spans="1:37" s="2" customFormat="1" ht="15" customHeight="1" x14ac:dyDescent="0.15">
      <c r="A6" s="69" t="s">
        <v>196</v>
      </c>
      <c r="S6" s="591"/>
      <c r="T6" s="591"/>
      <c r="U6" s="591"/>
      <c r="V6" s="591"/>
      <c r="W6" s="591"/>
      <c r="X6" s="591"/>
      <c r="Y6" s="591"/>
      <c r="Z6" s="591"/>
      <c r="AA6" s="591"/>
      <c r="AF6" s="360" t="s">
        <v>509</v>
      </c>
      <c r="AG6" s="359" t="str">
        <f>IF(AI6="","",MAX($AG$1:AG5)+1)</f>
        <v/>
      </c>
      <c r="AH6" s="357" t="s">
        <v>257</v>
      </c>
      <c r="AI6" s="357" t="str">
        <f>IF(AJ6=0,IF(AK6&gt;0,"実施状況が選択されていませんが、対象者数が入力されています。",""),IF(AK6=0,"実施状況が選択されていますが、対象者数が正しくありません。",""))</f>
        <v/>
      </c>
      <c r="AJ6" s="357">
        <f>IF(LEN($G$14&amp;$G$15&amp;$G$16)&gt;0,1,0)</f>
        <v>0</v>
      </c>
      <c r="AK6" s="357">
        <f>IF(ISBLANK($G$17),0,$G$17)</f>
        <v>0</v>
      </c>
    </row>
    <row r="7" spans="1:37" s="2" customFormat="1" ht="15" customHeight="1" x14ac:dyDescent="0.15">
      <c r="A7" s="170" t="s">
        <v>881</v>
      </c>
      <c r="S7" s="112"/>
      <c r="T7" s="112"/>
      <c r="U7" s="112"/>
      <c r="V7" s="112"/>
      <c r="W7" s="112"/>
      <c r="X7" s="112"/>
      <c r="Y7" s="112"/>
      <c r="Z7" s="112"/>
      <c r="AF7" s="360" t="s">
        <v>510</v>
      </c>
      <c r="AG7" s="359" t="str">
        <f>IF(AI7="","",MAX($AG$1:AG6)+1)</f>
        <v/>
      </c>
      <c r="AH7" s="357" t="s">
        <v>257</v>
      </c>
      <c r="AI7" s="357" t="str">
        <f>IF($G$15="○",IF(ISBLANK($G$16),"２５歳で検査実施となっているが、４０歳では未実施となっています。",""),"")</f>
        <v/>
      </c>
      <c r="AJ7" s="357"/>
      <c r="AK7" s="357"/>
    </row>
    <row r="8" spans="1:37" s="2" customFormat="1" ht="15" customHeight="1" x14ac:dyDescent="0.15">
      <c r="A8" s="2" t="s">
        <v>202</v>
      </c>
      <c r="AF8" s="360" t="s">
        <v>511</v>
      </c>
      <c r="AG8" s="359" t="str">
        <f>IF(AI8="","",MAX($AG$1:AG7)+1)</f>
        <v/>
      </c>
      <c r="AH8" s="357" t="s">
        <v>257</v>
      </c>
      <c r="AI8" s="357" t="str">
        <f>IF($G$17&gt;$Z$4,"対象者数Ａが総職員数を超えています。","")</f>
        <v/>
      </c>
      <c r="AJ8" s="357"/>
      <c r="AK8" s="357"/>
    </row>
    <row r="9" spans="1:37" s="2" customFormat="1" ht="15" customHeight="1" x14ac:dyDescent="0.15">
      <c r="A9" s="2" t="s">
        <v>757</v>
      </c>
      <c r="Q9" s="23"/>
      <c r="R9" s="23"/>
      <c r="AF9" s="360" t="s">
        <v>512</v>
      </c>
      <c r="AG9" s="359" t="str">
        <f>IF(AI9="","",MAX($AG$1:AG8)+1)</f>
        <v/>
      </c>
      <c r="AH9" s="357" t="s">
        <v>257</v>
      </c>
      <c r="AI9" s="357" t="str">
        <f>IF($G$18&gt;$G$17,"受診者数Ｂが対象者数Ａを超えています。","")</f>
        <v/>
      </c>
      <c r="AJ9" s="357"/>
      <c r="AK9" s="357"/>
    </row>
    <row r="10" spans="1:37" s="2" customFormat="1" ht="15" customHeight="1" x14ac:dyDescent="0.15">
      <c r="A10" s="2" t="s">
        <v>203</v>
      </c>
      <c r="M10" s="1"/>
      <c r="N10" s="50"/>
      <c r="O10" s="50"/>
      <c r="AF10" s="360" t="s">
        <v>745</v>
      </c>
      <c r="AG10" s="359" t="str">
        <f>IF(AI10="","",MAX($AG$1:AG9)+1)</f>
        <v/>
      </c>
      <c r="AH10" s="357" t="s">
        <v>257</v>
      </c>
      <c r="AI10" s="357"/>
      <c r="AJ10" s="357"/>
      <c r="AK10" s="357"/>
    </row>
    <row r="11" spans="1:37" s="2" customFormat="1" ht="4.5" customHeight="1" x14ac:dyDescent="0.15">
      <c r="AF11" s="360" t="s">
        <v>513</v>
      </c>
      <c r="AG11" s="359" t="str">
        <f>IF(AI11="","",MAX($AG$1:AG10)+1)</f>
        <v/>
      </c>
      <c r="AH11" s="357" t="s">
        <v>257</v>
      </c>
      <c r="AI11" s="357" t="str">
        <f>IF($G$19&gt;$G$18,"有所見者数Ｃが受診者数Ｂを超えています。","")</f>
        <v/>
      </c>
      <c r="AJ11" s="357"/>
      <c r="AK11" s="357"/>
    </row>
    <row r="12" spans="1:37" s="25" customFormat="1" ht="13.5" customHeight="1" x14ac:dyDescent="0.15">
      <c r="A12" s="501"/>
      <c r="B12" s="502"/>
      <c r="C12" s="502"/>
      <c r="D12" s="502"/>
      <c r="E12" s="502"/>
      <c r="F12" s="503"/>
      <c r="G12" s="486" t="s">
        <v>205</v>
      </c>
      <c r="H12" s="499" t="s">
        <v>8</v>
      </c>
      <c r="I12" s="500"/>
      <c r="J12" s="499" t="s">
        <v>95</v>
      </c>
      <c r="K12" s="500"/>
      <c r="L12" s="499" t="s">
        <v>96</v>
      </c>
      <c r="M12" s="557"/>
      <c r="N12" s="560"/>
      <c r="O12" s="499" t="s">
        <v>97</v>
      </c>
      <c r="P12" s="557"/>
      <c r="Q12" s="558"/>
      <c r="R12" s="559"/>
      <c r="S12" s="488" t="s">
        <v>141</v>
      </c>
      <c r="T12" s="489"/>
      <c r="U12" s="488" t="s">
        <v>9</v>
      </c>
      <c r="V12" s="489"/>
      <c r="W12" s="488" t="s">
        <v>201</v>
      </c>
      <c r="X12" s="489"/>
      <c r="Y12" s="486" t="s">
        <v>98</v>
      </c>
      <c r="Z12" s="486" t="s">
        <v>99</v>
      </c>
      <c r="AA12" s="486" t="s">
        <v>0</v>
      </c>
      <c r="AB12" s="486" t="s">
        <v>239</v>
      </c>
      <c r="AC12" s="486" t="s">
        <v>240</v>
      </c>
      <c r="AD12" s="486" t="s">
        <v>241</v>
      </c>
      <c r="AF12" s="360" t="s">
        <v>745</v>
      </c>
      <c r="AG12" s="359" t="str">
        <f>IF(AI12="","",MAX($AG$1:AG11)+1)</f>
        <v/>
      </c>
      <c r="AH12" s="357" t="s">
        <v>257</v>
      </c>
      <c r="AI12" s="357"/>
      <c r="AJ12" s="357"/>
      <c r="AK12" s="357"/>
    </row>
    <row r="13" spans="1:37" s="35" customFormat="1" ht="67.5" customHeight="1" x14ac:dyDescent="0.15">
      <c r="A13" s="504"/>
      <c r="B13" s="505"/>
      <c r="C13" s="505"/>
      <c r="D13" s="505"/>
      <c r="E13" s="505"/>
      <c r="F13" s="506"/>
      <c r="G13" s="549"/>
      <c r="H13" s="79" t="s">
        <v>10</v>
      </c>
      <c r="I13" s="80" t="s">
        <v>200</v>
      </c>
      <c r="J13" s="81" t="s">
        <v>100</v>
      </c>
      <c r="K13" s="82" t="s">
        <v>11</v>
      </c>
      <c r="L13" s="81" t="s">
        <v>101</v>
      </c>
      <c r="M13" s="83" t="s">
        <v>12</v>
      </c>
      <c r="N13" s="82" t="s">
        <v>102</v>
      </c>
      <c r="O13" s="79" t="s">
        <v>242</v>
      </c>
      <c r="P13" s="83" t="s">
        <v>140</v>
      </c>
      <c r="Q13" s="550" t="s">
        <v>13</v>
      </c>
      <c r="R13" s="551"/>
      <c r="S13" s="490"/>
      <c r="T13" s="491"/>
      <c r="U13" s="490"/>
      <c r="V13" s="491"/>
      <c r="W13" s="490"/>
      <c r="X13" s="491"/>
      <c r="Y13" s="487"/>
      <c r="Z13" s="487"/>
      <c r="AA13" s="487"/>
      <c r="AB13" s="487"/>
      <c r="AC13" s="487"/>
      <c r="AD13" s="487"/>
      <c r="AF13" s="360" t="s">
        <v>514</v>
      </c>
      <c r="AG13" s="359" t="str">
        <f>IF(AI13="","",MAX($AG$1:AG12)+1)</f>
        <v/>
      </c>
      <c r="AH13" s="357" t="s">
        <v>257</v>
      </c>
      <c r="AI13" s="357" t="str">
        <f>IF($G$20&gt;$G$19,"要精密検査者数Ｄが有所見者数Ｃを超えています。","")</f>
        <v/>
      </c>
      <c r="AJ13" s="357"/>
      <c r="AK13" s="357"/>
    </row>
    <row r="14" spans="1:37" s="2" customFormat="1" ht="18" customHeight="1" x14ac:dyDescent="0.15">
      <c r="A14" s="68" t="s">
        <v>190</v>
      </c>
      <c r="B14" s="507" t="s">
        <v>103</v>
      </c>
      <c r="C14" s="508"/>
      <c r="D14" s="508"/>
      <c r="E14" s="508"/>
      <c r="F14" s="509"/>
      <c r="G14" s="122"/>
      <c r="H14" s="128"/>
      <c r="I14" s="123"/>
      <c r="J14" s="124"/>
      <c r="K14" s="125"/>
      <c r="L14" s="124"/>
      <c r="M14" s="126"/>
      <c r="N14" s="125"/>
      <c r="O14" s="124"/>
      <c r="P14" s="127"/>
      <c r="Q14" s="517"/>
      <c r="R14" s="518"/>
      <c r="S14" s="476"/>
      <c r="T14" s="477"/>
      <c r="U14" s="476"/>
      <c r="V14" s="477"/>
      <c r="W14" s="476"/>
      <c r="X14" s="477"/>
      <c r="Y14" s="123"/>
      <c r="Z14" s="370"/>
      <c r="AA14" s="123"/>
      <c r="AB14" s="123"/>
      <c r="AC14" s="123"/>
      <c r="AD14" s="123"/>
      <c r="AF14" s="360" t="s">
        <v>515</v>
      </c>
      <c r="AG14" s="359" t="str">
        <f>IF(AI14="","",MAX($AG$1:AG13)+1)</f>
        <v/>
      </c>
      <c r="AH14" s="357" t="s">
        <v>258</v>
      </c>
      <c r="AI14" s="357" t="str">
        <f>IF(AJ14=0,IF(AK14&gt;0,"実施状況が選択されていませんが、対象者数が入力されています。",""),IF(AK14=0,"実施状況が選択されていますが、対象者数が正しくありません。",""))</f>
        <v/>
      </c>
      <c r="AJ14" s="357">
        <f>IF(LEN($H$14&amp;$H$15&amp;$H$16)&gt;0,1,0)</f>
        <v>0</v>
      </c>
      <c r="AK14" s="357">
        <f>IF(ISBLANK($H$17),0,$H$17)</f>
        <v>0</v>
      </c>
    </row>
    <row r="15" spans="1:37" s="2" customFormat="1" ht="18" customHeight="1" x14ac:dyDescent="0.15">
      <c r="A15" s="598" t="s">
        <v>197</v>
      </c>
      <c r="B15" s="494" t="s">
        <v>104</v>
      </c>
      <c r="C15" s="495"/>
      <c r="D15" s="495"/>
      <c r="E15" s="495"/>
      <c r="F15" s="496"/>
      <c r="G15" s="129"/>
      <c r="H15" s="135"/>
      <c r="I15" s="130"/>
      <c r="J15" s="131"/>
      <c r="K15" s="132"/>
      <c r="L15" s="131"/>
      <c r="M15" s="133"/>
      <c r="N15" s="132"/>
      <c r="O15" s="131"/>
      <c r="P15" s="134"/>
      <c r="Q15" s="513"/>
      <c r="R15" s="514"/>
      <c r="S15" s="492"/>
      <c r="T15" s="493"/>
      <c r="U15" s="492"/>
      <c r="V15" s="493"/>
      <c r="W15" s="492"/>
      <c r="X15" s="493"/>
      <c r="Y15" s="130"/>
      <c r="Z15" s="369"/>
      <c r="AA15" s="130"/>
      <c r="AB15" s="130"/>
      <c r="AC15" s="130"/>
      <c r="AD15" s="130"/>
      <c r="AF15" s="360" t="s">
        <v>516</v>
      </c>
      <c r="AG15" s="359" t="str">
        <f>IF(AI15="","",MAX($AG$1:AG14)+1)</f>
        <v/>
      </c>
      <c r="AH15" s="357" t="s">
        <v>258</v>
      </c>
      <c r="AI15" s="357" t="str">
        <f>IF($H$15="○",IF(ISBLANK($H$16),"２５歳で検査実施となっているが、４０歳では未実施となっています。",""),"")</f>
        <v/>
      </c>
      <c r="AJ15" s="357"/>
      <c r="AK15" s="357"/>
    </row>
    <row r="16" spans="1:37" s="2" customFormat="1" ht="18" customHeight="1" x14ac:dyDescent="0.15">
      <c r="A16" s="599"/>
      <c r="B16" s="587" t="s">
        <v>105</v>
      </c>
      <c r="C16" s="588"/>
      <c r="D16" s="588"/>
      <c r="E16" s="588"/>
      <c r="F16" s="589"/>
      <c r="G16" s="136"/>
      <c r="H16" s="142"/>
      <c r="I16" s="137"/>
      <c r="J16" s="138"/>
      <c r="K16" s="139"/>
      <c r="L16" s="138"/>
      <c r="M16" s="140"/>
      <c r="N16" s="139"/>
      <c r="O16" s="138"/>
      <c r="P16" s="141"/>
      <c r="Q16" s="515"/>
      <c r="R16" s="516"/>
      <c r="S16" s="474"/>
      <c r="T16" s="475"/>
      <c r="U16" s="474"/>
      <c r="V16" s="475"/>
      <c r="W16" s="474"/>
      <c r="X16" s="475"/>
      <c r="Y16" s="137"/>
      <c r="Z16" s="137"/>
      <c r="AA16" s="137"/>
      <c r="AB16" s="137"/>
      <c r="AC16" s="137"/>
      <c r="AD16" s="137"/>
      <c r="AF16" s="360" t="s">
        <v>517</v>
      </c>
      <c r="AG16" s="359" t="str">
        <f>IF(AI16="","",MAX($AG$1:AG15)+1)</f>
        <v/>
      </c>
      <c r="AH16" s="357" t="s">
        <v>258</v>
      </c>
      <c r="AI16" s="357" t="str">
        <f>IF($H$17&gt;$Z$4,"対象者数Ａが総職員数を超えています。","")</f>
        <v/>
      </c>
      <c r="AJ16" s="357"/>
      <c r="AK16" s="357"/>
    </row>
    <row r="17" spans="1:37" s="2" customFormat="1" ht="24" customHeight="1" x14ac:dyDescent="0.15">
      <c r="A17" s="68" t="s">
        <v>191</v>
      </c>
      <c r="B17" s="600" t="s">
        <v>221</v>
      </c>
      <c r="C17" s="601"/>
      <c r="D17" s="601"/>
      <c r="E17" s="601"/>
      <c r="F17" s="602"/>
      <c r="G17" s="163"/>
      <c r="H17" s="164"/>
      <c r="I17" s="165"/>
      <c r="J17" s="484"/>
      <c r="K17" s="485"/>
      <c r="L17" s="484"/>
      <c r="M17" s="597"/>
      <c r="N17" s="485"/>
      <c r="O17" s="484"/>
      <c r="P17" s="597"/>
      <c r="Q17" s="597"/>
      <c r="R17" s="485"/>
      <c r="S17" s="484"/>
      <c r="T17" s="485"/>
      <c r="U17" s="484"/>
      <c r="V17" s="485"/>
      <c r="W17" s="484"/>
      <c r="X17" s="485"/>
      <c r="Y17" s="163"/>
      <c r="Z17" s="163"/>
      <c r="AA17" s="163"/>
      <c r="AB17" s="163"/>
      <c r="AC17" s="163"/>
      <c r="AD17" s="163"/>
      <c r="AF17" s="360" t="s">
        <v>518</v>
      </c>
      <c r="AG17" s="359" t="str">
        <f>IF(AI17="","",MAX($AG$1:AG16)+1)</f>
        <v/>
      </c>
      <c r="AH17" s="357" t="s">
        <v>258</v>
      </c>
      <c r="AI17" s="357" t="str">
        <f>IF($H$18&gt;$H$17,"受診者数Ｂが対象者数Ａを超えています。","")</f>
        <v/>
      </c>
      <c r="AJ17" s="357"/>
      <c r="AK17" s="357"/>
    </row>
    <row r="18" spans="1:37" s="2" customFormat="1" ht="24" customHeight="1" x14ac:dyDescent="0.15">
      <c r="A18" s="592" t="s">
        <v>216</v>
      </c>
      <c r="B18" s="593" t="s">
        <v>220</v>
      </c>
      <c r="C18" s="594"/>
      <c r="D18" s="594"/>
      <c r="E18" s="594"/>
      <c r="F18" s="595"/>
      <c r="G18" s="166"/>
      <c r="H18" s="167"/>
      <c r="I18" s="166"/>
      <c r="J18" s="472"/>
      <c r="K18" s="473"/>
      <c r="L18" s="472"/>
      <c r="M18" s="596"/>
      <c r="N18" s="473"/>
      <c r="O18" s="472"/>
      <c r="P18" s="596"/>
      <c r="Q18" s="596"/>
      <c r="R18" s="473"/>
      <c r="S18" s="472"/>
      <c r="T18" s="473"/>
      <c r="U18" s="472"/>
      <c r="V18" s="473"/>
      <c r="W18" s="472"/>
      <c r="X18" s="473"/>
      <c r="Y18" s="166"/>
      <c r="Z18" s="166"/>
      <c r="AA18" s="166"/>
      <c r="AB18" s="166"/>
      <c r="AC18" s="166"/>
      <c r="AD18" s="166"/>
      <c r="AF18" s="360" t="s">
        <v>519</v>
      </c>
      <c r="AG18" s="359" t="str">
        <f>IF(AI18="","",MAX($AG$1:AG17)+1)</f>
        <v/>
      </c>
      <c r="AH18" s="357" t="s">
        <v>258</v>
      </c>
      <c r="AI18" s="357" t="str">
        <f>IF($H$18&gt;$H$21,"受診者数Ｂが定期健康診断受診者数Ｅを超えています。","")</f>
        <v/>
      </c>
      <c r="AJ18" s="357"/>
      <c r="AK18" s="357"/>
    </row>
    <row r="19" spans="1:37" s="2" customFormat="1" ht="24" customHeight="1" x14ac:dyDescent="0.15">
      <c r="A19" s="592"/>
      <c r="B19" s="593" t="s">
        <v>222</v>
      </c>
      <c r="C19" s="594"/>
      <c r="D19" s="594"/>
      <c r="E19" s="594"/>
      <c r="F19" s="595"/>
      <c r="G19" s="166"/>
      <c r="H19" s="167"/>
      <c r="I19" s="166"/>
      <c r="J19" s="472"/>
      <c r="K19" s="473"/>
      <c r="L19" s="472"/>
      <c r="M19" s="596"/>
      <c r="N19" s="473"/>
      <c r="O19" s="472"/>
      <c r="P19" s="596"/>
      <c r="Q19" s="596"/>
      <c r="R19" s="473"/>
      <c r="S19" s="472"/>
      <c r="T19" s="473"/>
      <c r="U19" s="472"/>
      <c r="V19" s="473"/>
      <c r="W19" s="472"/>
      <c r="X19" s="473"/>
      <c r="Y19" s="166"/>
      <c r="Z19" s="166"/>
      <c r="AA19" s="166"/>
      <c r="AB19" s="168"/>
      <c r="AC19" s="168"/>
      <c r="AD19" s="168"/>
      <c r="AF19" s="360" t="s">
        <v>520</v>
      </c>
      <c r="AG19" s="359" t="str">
        <f>IF(AI19="","",MAX($AG$1:AG18)+1)</f>
        <v/>
      </c>
      <c r="AH19" s="357" t="s">
        <v>258</v>
      </c>
      <c r="AI19" s="357" t="str">
        <f>IF($H$19&gt;$H$18,"有所見者数Ｃが受診者数Ｂを超えています。","")</f>
        <v/>
      </c>
      <c r="AJ19" s="357"/>
      <c r="AK19" s="357"/>
    </row>
    <row r="20" spans="1:37" s="2" customFormat="1" ht="24" customHeight="1" thickBot="1" x14ac:dyDescent="0.2">
      <c r="A20" s="592"/>
      <c r="B20" s="527" t="s">
        <v>225</v>
      </c>
      <c r="C20" s="528"/>
      <c r="D20" s="528"/>
      <c r="E20" s="528"/>
      <c r="F20" s="529"/>
      <c r="G20" s="168"/>
      <c r="H20" s="169"/>
      <c r="I20" s="168"/>
      <c r="J20" s="524"/>
      <c r="K20" s="525"/>
      <c r="L20" s="524"/>
      <c r="M20" s="526"/>
      <c r="N20" s="525"/>
      <c r="O20" s="524"/>
      <c r="P20" s="526"/>
      <c r="Q20" s="526"/>
      <c r="R20" s="525"/>
      <c r="S20" s="524"/>
      <c r="T20" s="525"/>
      <c r="U20" s="524"/>
      <c r="V20" s="525"/>
      <c r="W20" s="524"/>
      <c r="X20" s="525"/>
      <c r="Y20" s="168"/>
      <c r="Z20" s="168"/>
      <c r="AA20" s="168"/>
      <c r="AB20" s="371"/>
      <c r="AC20" s="371"/>
      <c r="AD20" s="371"/>
      <c r="AF20" s="360" t="s">
        <v>521</v>
      </c>
      <c r="AG20" s="359" t="str">
        <f>IF(AI20="","",MAX($AG$1:AG19)+1)</f>
        <v/>
      </c>
      <c r="AH20" s="357" t="s">
        <v>258</v>
      </c>
      <c r="AI20" s="357" t="str">
        <f>IF($H$19&gt;$H$22,"有所見者数Ｃが所見のあった者の数Ｆを超えています。","")</f>
        <v/>
      </c>
      <c r="AJ20" s="357"/>
      <c r="AK20" s="357"/>
    </row>
    <row r="21" spans="1:37" s="2" customFormat="1" ht="24" customHeight="1" thickTop="1" x14ac:dyDescent="0.15">
      <c r="A21" s="592"/>
      <c r="B21" s="532" t="s">
        <v>223</v>
      </c>
      <c r="C21" s="533"/>
      <c r="D21" s="533"/>
      <c r="E21" s="533"/>
      <c r="F21" s="534"/>
      <c r="G21" s="367"/>
      <c r="H21" s="538"/>
      <c r="I21" s="539"/>
      <c r="J21" s="539"/>
      <c r="K21" s="539"/>
      <c r="L21" s="539"/>
      <c r="M21" s="539"/>
      <c r="N21" s="539"/>
      <c r="O21" s="539"/>
      <c r="P21" s="539"/>
      <c r="Q21" s="539"/>
      <c r="R21" s="539"/>
      <c r="S21" s="539"/>
      <c r="T21" s="539"/>
      <c r="U21" s="539"/>
      <c r="V21" s="539"/>
      <c r="W21" s="539"/>
      <c r="X21" s="539"/>
      <c r="Y21" s="539"/>
      <c r="Z21" s="539"/>
      <c r="AA21" s="540"/>
      <c r="AB21" s="424"/>
      <c r="AC21" s="424"/>
      <c r="AD21" s="363"/>
      <c r="AF21" s="360" t="s">
        <v>522</v>
      </c>
      <c r="AG21" s="359" t="str">
        <f>IF(AI21="","",MAX($AG$1:AG20)+1)</f>
        <v/>
      </c>
      <c r="AH21" s="357" t="s">
        <v>258</v>
      </c>
      <c r="AI21" s="357" t="str">
        <f>IF($H$20&gt;$H$19,"要精密検査者数Ｄが有所見者数Ｃを超えています。","")</f>
        <v/>
      </c>
      <c r="AJ21" s="357"/>
      <c r="AK21" s="357"/>
    </row>
    <row r="22" spans="1:37" s="2" customFormat="1" ht="24" customHeight="1" x14ac:dyDescent="0.15">
      <c r="A22" s="592"/>
      <c r="B22" s="497" t="s">
        <v>224</v>
      </c>
      <c r="C22" s="530"/>
      <c r="D22" s="530"/>
      <c r="E22" s="530"/>
      <c r="F22" s="531"/>
      <c r="G22" s="368"/>
      <c r="H22" s="535"/>
      <c r="I22" s="536"/>
      <c r="J22" s="536"/>
      <c r="K22" s="536"/>
      <c r="L22" s="536"/>
      <c r="M22" s="536"/>
      <c r="N22" s="536"/>
      <c r="O22" s="536"/>
      <c r="P22" s="536"/>
      <c r="Q22" s="536"/>
      <c r="R22" s="536"/>
      <c r="S22" s="536"/>
      <c r="T22" s="536"/>
      <c r="U22" s="536"/>
      <c r="V22" s="536"/>
      <c r="W22" s="536"/>
      <c r="X22" s="536"/>
      <c r="Y22" s="536"/>
      <c r="Z22" s="536"/>
      <c r="AA22" s="537"/>
      <c r="AB22" s="425"/>
      <c r="AC22" s="425"/>
      <c r="AD22" s="102"/>
      <c r="AF22" s="360" t="s">
        <v>523</v>
      </c>
      <c r="AG22" s="359" t="str">
        <f>IF(AI22="","",MAX($AG$1:AG20)+1)</f>
        <v/>
      </c>
      <c r="AH22" s="357" t="s">
        <v>259</v>
      </c>
      <c r="AI22" s="357" t="str">
        <f>IF(AJ22=0,IF(AK22&gt;0,"実施状況が選択されていませんが、対象者数が入力されています。",""),IF(AK22=0,"実施状況が選択されていますが、対象者数が正しくありません。",""))</f>
        <v/>
      </c>
      <c r="AJ22" s="357">
        <f>IF(LEN($I$14&amp;$I$15&amp;$I$16)&gt;0,1,0)</f>
        <v>0</v>
      </c>
      <c r="AK22" s="357">
        <f>IF(ISBLANK($I$17),0,$I$17)</f>
        <v>0</v>
      </c>
    </row>
    <row r="23" spans="1:37" s="2" customFormat="1" ht="24" customHeight="1" x14ac:dyDescent="0.15">
      <c r="A23" s="592"/>
      <c r="B23" s="497" t="s">
        <v>496</v>
      </c>
      <c r="C23" s="530"/>
      <c r="D23" s="530"/>
      <c r="E23" s="530"/>
      <c r="F23" s="531"/>
      <c r="G23" s="368"/>
      <c r="H23" s="535"/>
      <c r="I23" s="536"/>
      <c r="J23" s="536"/>
      <c r="K23" s="536"/>
      <c r="L23" s="536"/>
      <c r="M23" s="536"/>
      <c r="N23" s="536"/>
      <c r="O23" s="536"/>
      <c r="P23" s="536"/>
      <c r="Q23" s="536"/>
      <c r="R23" s="536"/>
      <c r="S23" s="536"/>
      <c r="T23" s="536"/>
      <c r="U23" s="536"/>
      <c r="V23" s="536"/>
      <c r="W23" s="536"/>
      <c r="X23" s="536"/>
      <c r="Y23" s="536"/>
      <c r="Z23" s="564"/>
      <c r="AA23" s="565"/>
      <c r="AB23" s="425"/>
      <c r="AC23" s="425"/>
      <c r="AD23" s="102"/>
      <c r="AF23" s="360" t="s">
        <v>524</v>
      </c>
      <c r="AG23" s="359" t="str">
        <f>IF(AI23="","",MAX($AG$1:AG21)+1)</f>
        <v/>
      </c>
      <c r="AH23" s="357" t="s">
        <v>259</v>
      </c>
      <c r="AI23" s="357" t="str">
        <f>IF($I$15="○",IF(ISBLANK($I$16),"２５歳で検査実施となっているが、４０歳では未実施となっています。",""),"")</f>
        <v/>
      </c>
      <c r="AJ23" s="357"/>
      <c r="AK23" s="357"/>
    </row>
    <row r="24" spans="1:37" s="2" customFormat="1" ht="24" customHeight="1" x14ac:dyDescent="0.15">
      <c r="A24" s="571" t="s">
        <v>238</v>
      </c>
      <c r="B24" s="572"/>
      <c r="C24" s="572"/>
      <c r="D24" s="572"/>
      <c r="E24" s="572"/>
      <c r="F24" s="573"/>
      <c r="G24" s="521" t="s">
        <v>798</v>
      </c>
      <c r="H24" s="522"/>
      <c r="I24" s="523"/>
      <c r="J24" s="364"/>
      <c r="K24" s="365"/>
      <c r="L24" s="366" t="s">
        <v>800</v>
      </c>
      <c r="M24" s="426"/>
      <c r="N24" s="510" t="s">
        <v>198</v>
      </c>
      <c r="O24" s="511"/>
      <c r="P24" s="512"/>
      <c r="Q24" s="519"/>
      <c r="R24" s="520"/>
      <c r="S24" s="481" t="s">
        <v>797</v>
      </c>
      <c r="T24" s="482"/>
      <c r="U24" s="482"/>
      <c r="V24" s="482"/>
      <c r="W24" s="482"/>
      <c r="X24" s="482"/>
      <c r="Y24" s="483"/>
      <c r="Z24" s="478"/>
      <c r="AA24" s="479"/>
      <c r="AB24" s="480"/>
      <c r="AC24"/>
      <c r="AD24"/>
      <c r="AF24" s="360" t="s">
        <v>525</v>
      </c>
      <c r="AG24" s="359" t="str">
        <f>IF(AI24="","",MAX($AG$1:AG23)+1)</f>
        <v/>
      </c>
      <c r="AH24" s="357" t="s">
        <v>259</v>
      </c>
      <c r="AI24" s="357" t="str">
        <f>IF($I$17&gt;$Z$4,"対象者数Ａが総職員数を超えています。","")</f>
        <v/>
      </c>
      <c r="AJ24" s="357"/>
      <c r="AK24" s="357"/>
    </row>
    <row r="25" spans="1:37" s="2" customFormat="1" ht="24" customHeight="1" x14ac:dyDescent="0.15">
      <c r="A25" s="574"/>
      <c r="B25" s="575"/>
      <c r="C25" s="575"/>
      <c r="D25" s="575"/>
      <c r="E25" s="575"/>
      <c r="F25" s="576"/>
      <c r="G25" s="561" t="s">
        <v>799</v>
      </c>
      <c r="H25" s="562"/>
      <c r="I25" s="563"/>
      <c r="J25" s="143"/>
      <c r="K25" s="77"/>
      <c r="L25" s="78"/>
      <c r="M25" s="78"/>
      <c r="N25" s="561" t="s">
        <v>199</v>
      </c>
      <c r="O25" s="566"/>
      <c r="P25" s="567"/>
      <c r="Q25" s="580"/>
      <c r="R25" s="579"/>
      <c r="S25" s="581" t="s">
        <v>796</v>
      </c>
      <c r="T25" s="582"/>
      <c r="U25" s="582"/>
      <c r="V25" s="582"/>
      <c r="W25" s="582"/>
      <c r="X25" s="582"/>
      <c r="Y25" s="583"/>
      <c r="Z25" s="577"/>
      <c r="AA25" s="578"/>
      <c r="AB25" s="579"/>
      <c r="AC25"/>
      <c r="AD25"/>
      <c r="AF25" s="360" t="s">
        <v>526</v>
      </c>
      <c r="AG25" s="359" t="str">
        <f>IF(AI25="","",MAX($AG$1:AG24)+1)</f>
        <v/>
      </c>
      <c r="AH25" s="357" t="s">
        <v>259</v>
      </c>
      <c r="AI25" s="357" t="str">
        <f>IF($I$18&gt;$I$17,"受診者数Ｂが対象者数Ａを超えています。","")</f>
        <v/>
      </c>
      <c r="AJ25" s="357"/>
      <c r="AK25" s="357"/>
    </row>
    <row r="26" spans="1:37" s="2" customFormat="1" ht="24" customHeight="1" x14ac:dyDescent="0.15">
      <c r="A26" s="3"/>
      <c r="B26" s="3"/>
      <c r="C26" s="3"/>
      <c r="D26" s="3"/>
      <c r="E26" s="47"/>
      <c r="F26" s="47"/>
      <c r="G26" s="3"/>
      <c r="H26" s="3"/>
      <c r="I26" s="3"/>
      <c r="J26" s="3"/>
      <c r="K26" s="3"/>
      <c r="L26" s="3"/>
      <c r="M26" s="3"/>
      <c r="N26" s="3"/>
      <c r="O26" s="3"/>
      <c r="P26" s="3"/>
      <c r="Q26" s="3"/>
      <c r="R26" s="3"/>
      <c r="S26" s="3"/>
      <c r="T26" s="3"/>
      <c r="U26" s="3"/>
      <c r="V26" s="3"/>
      <c r="W26" s="3"/>
      <c r="X26" s="3"/>
      <c r="Y26" s="3"/>
      <c r="Z26" s="3"/>
      <c r="AA26" s="3"/>
      <c r="AB26" s="3"/>
      <c r="AC26" s="3"/>
      <c r="AD26" s="3"/>
      <c r="AF26" s="360" t="s">
        <v>527</v>
      </c>
      <c r="AG26" s="359" t="str">
        <f>IF(AI26="","",MAX($AG$1:AG25)+1)</f>
        <v/>
      </c>
      <c r="AH26" s="357" t="s">
        <v>259</v>
      </c>
      <c r="AI26" s="357" t="str">
        <f>IF($I$18&gt;$H$21,"受診者数Ｂが定期健康診断受診者数Ｅを超えています。","")</f>
        <v/>
      </c>
      <c r="AJ26" s="357"/>
      <c r="AK26" s="357"/>
    </row>
    <row r="27" spans="1:37" s="2" customFormat="1" ht="13.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F27" s="360" t="s">
        <v>528</v>
      </c>
      <c r="AG27" s="359" t="str">
        <f>IF(AI27="","",MAX($AG$1:AG26)+1)</f>
        <v/>
      </c>
      <c r="AH27" s="357" t="s">
        <v>259</v>
      </c>
      <c r="AI27" s="357" t="str">
        <f>IF($I$19&gt;$I$18,"有所見者数Ｃが受診者数Ｂを超えています。","")</f>
        <v/>
      </c>
      <c r="AJ27" s="357"/>
      <c r="AK27" s="357"/>
    </row>
    <row r="28" spans="1:37" ht="15" customHeight="1" x14ac:dyDescent="0.15">
      <c r="A28" s="568" t="s">
        <v>255</v>
      </c>
      <c r="B28" s="569"/>
      <c r="C28" s="569"/>
      <c r="D28" s="569"/>
      <c r="E28" s="569"/>
      <c r="F28" s="570"/>
      <c r="G28" s="568" t="s">
        <v>273</v>
      </c>
      <c r="H28" s="569"/>
      <c r="I28" s="569"/>
      <c r="J28" s="569"/>
      <c r="K28" s="569"/>
      <c r="L28" s="569"/>
      <c r="M28" s="569"/>
      <c r="N28" s="569"/>
      <c r="O28" s="569"/>
      <c r="P28" s="569"/>
      <c r="Q28" s="569"/>
      <c r="R28" s="569"/>
      <c r="S28" s="569"/>
      <c r="T28" s="569"/>
      <c r="U28" s="569"/>
      <c r="V28" s="569"/>
      <c r="W28" s="569"/>
      <c r="X28" s="569"/>
      <c r="Y28" s="569"/>
      <c r="Z28" s="569"/>
      <c r="AA28" s="569"/>
      <c r="AB28" s="569"/>
      <c r="AC28" s="569"/>
      <c r="AD28" s="570"/>
      <c r="AF28" s="360" t="s">
        <v>529</v>
      </c>
      <c r="AG28" s="359" t="str">
        <f>IF(AI28="","",MAX($AG$1:AG27)+1)</f>
        <v/>
      </c>
      <c r="AH28" s="357" t="s">
        <v>259</v>
      </c>
      <c r="AI28" s="357" t="str">
        <f>IF($I$19&gt;$H$22,"有所見者数Ｃが所見のあった者の数Ｆを超えています。","")</f>
        <v/>
      </c>
      <c r="AJ28" s="357"/>
      <c r="AK28" s="357"/>
    </row>
    <row r="29" spans="1:37" ht="15" customHeight="1" x14ac:dyDescent="0.15">
      <c r="A29" s="160" t="str">
        <f>IF(ISERROR(VLOOKUP(1,AG:AH,2,FALSE)),"",VLOOKUP(1,AG:AH,2,FALSE))</f>
        <v>対象部局</v>
      </c>
      <c r="B29" s="161"/>
      <c r="C29" s="161"/>
      <c r="D29" s="161"/>
      <c r="E29" s="161"/>
      <c r="F29" s="162"/>
      <c r="G29" s="160" t="str">
        <f>IF(ISERROR(VLOOKUP(1,AG:AI,3,FALSE)),"",VLOOKUP(1,AG:AI,3,FALSE))</f>
        <v>対象部局が入力されていません。</v>
      </c>
      <c r="H29" s="161"/>
      <c r="I29" s="161"/>
      <c r="J29" s="161"/>
      <c r="K29" s="161"/>
      <c r="L29" s="161"/>
      <c r="M29" s="161"/>
      <c r="N29" s="161"/>
      <c r="O29" s="161"/>
      <c r="P29" s="161"/>
      <c r="Q29" s="161"/>
      <c r="R29" s="161"/>
      <c r="S29" s="161"/>
      <c r="T29" s="161"/>
      <c r="U29" s="161"/>
      <c r="V29" s="161"/>
      <c r="W29" s="161"/>
      <c r="X29" s="161"/>
      <c r="Y29" s="161"/>
      <c r="Z29" s="161"/>
      <c r="AA29" s="161"/>
      <c r="AB29" s="161"/>
      <c r="AC29" s="161"/>
      <c r="AD29" s="162"/>
      <c r="AF29" s="360" t="s">
        <v>530</v>
      </c>
      <c r="AG29" s="359" t="str">
        <f>IF(AI29="","",MAX($AG$1:AG28)+1)</f>
        <v/>
      </c>
      <c r="AH29" s="357" t="s">
        <v>259</v>
      </c>
      <c r="AI29" s="357" t="str">
        <f>IF($I$20&gt;$I$19,"要精密検査者数Ｄが有所見者数Ｃを超えています。","")</f>
        <v/>
      </c>
      <c r="AJ29" s="357"/>
      <c r="AK29" s="357"/>
    </row>
    <row r="30" spans="1:37" ht="15" customHeight="1" x14ac:dyDescent="0.15">
      <c r="A30" s="160" t="str">
        <f>IF(ISERROR(VLOOKUP(2,AG:AH,2,FALSE)),"",VLOOKUP(2,AG:AH,2,FALSE))</f>
        <v>対象部局の総職員数</v>
      </c>
      <c r="B30" s="161"/>
      <c r="C30" s="161"/>
      <c r="D30" s="161"/>
      <c r="E30" s="161"/>
      <c r="F30" s="162"/>
      <c r="G30" s="160" t="str">
        <f>IF(ISERROR(VLOOKUP(2,AG:AI,3,FALSE)),"",VLOOKUP(2,AG:AI,3,FALSE))</f>
        <v>総職員数が入力されていません。</v>
      </c>
      <c r="H30" s="161"/>
      <c r="I30" s="161"/>
      <c r="J30" s="161"/>
      <c r="K30" s="161"/>
      <c r="L30" s="161"/>
      <c r="M30" s="161"/>
      <c r="N30" s="161"/>
      <c r="O30" s="161"/>
      <c r="P30" s="161"/>
      <c r="Q30" s="161"/>
      <c r="R30" s="161"/>
      <c r="S30" s="161"/>
      <c r="T30" s="161"/>
      <c r="U30" s="161"/>
      <c r="V30" s="161"/>
      <c r="W30" s="161"/>
      <c r="X30" s="161"/>
      <c r="Y30" s="161"/>
      <c r="Z30" s="161"/>
      <c r="AA30" s="161"/>
      <c r="AB30" s="161"/>
      <c r="AC30" s="161"/>
      <c r="AD30" s="162"/>
      <c r="AF30" s="360" t="s">
        <v>531</v>
      </c>
      <c r="AG30" s="359" t="str">
        <f>IF(AI30="","",MAX($AG$1:AG29)+1)</f>
        <v/>
      </c>
      <c r="AH30" s="357" t="s">
        <v>269</v>
      </c>
      <c r="AI30" s="357" t="str">
        <f>IF(AJ30=0,IF(AK30&gt;0,"実施状況が選択されていませんが、対象者数が入力されています。",""),IF(AK30=0,"実施状況が選択されていますが、対象者数が正しくありません。",""))</f>
        <v/>
      </c>
      <c r="AJ30" s="357">
        <f>IF(LEN($J$14&amp;$J$15&amp;$J$16&amp;$K$14&amp;$K$15&amp;$K$16)&gt;0,1,0)</f>
        <v>0</v>
      </c>
      <c r="AK30" s="357">
        <f>IF(ISBLANK($J$17),0,$J$17)</f>
        <v>0</v>
      </c>
    </row>
    <row r="31" spans="1:37" ht="15" customHeight="1" x14ac:dyDescent="0.15">
      <c r="A31" s="160" t="str">
        <f>IF(ISERROR(VLOOKUP(3,AG:AH,2,FALSE)),"",VLOOKUP(3,AG:AH,2,FALSE))</f>
        <v>実施状況（雇入時）</v>
      </c>
      <c r="B31" s="161"/>
      <c r="C31" s="161"/>
      <c r="D31" s="161"/>
      <c r="E31" s="161"/>
      <c r="F31" s="162"/>
      <c r="G31" s="160" t="str">
        <f>IF(ISERROR(VLOOKUP(3,AG:AI,3,FALSE)),"",VLOOKUP(3,AG:AI,3,FALSE))</f>
        <v>実施状況（雇入時）に選択がありません。</v>
      </c>
      <c r="H31" s="161"/>
      <c r="I31" s="161"/>
      <c r="J31" s="161"/>
      <c r="K31" s="161"/>
      <c r="L31" s="161"/>
      <c r="M31" s="161"/>
      <c r="N31" s="161"/>
      <c r="O31" s="161"/>
      <c r="P31" s="161"/>
      <c r="Q31" s="161"/>
      <c r="R31" s="161"/>
      <c r="S31" s="161"/>
      <c r="T31" s="161"/>
      <c r="U31" s="161"/>
      <c r="V31" s="161"/>
      <c r="W31" s="161"/>
      <c r="X31" s="161"/>
      <c r="Y31" s="161"/>
      <c r="Z31" s="161"/>
      <c r="AA31" s="161"/>
      <c r="AB31" s="161"/>
      <c r="AC31" s="161"/>
      <c r="AD31" s="162"/>
      <c r="AF31" s="360" t="s">
        <v>532</v>
      </c>
      <c r="AG31" s="359" t="str">
        <f>IF(AI31="","",MAX($AG$1:AG30)+1)</f>
        <v/>
      </c>
      <c r="AH31" s="357" t="s">
        <v>497</v>
      </c>
      <c r="AI31" s="357" t="str">
        <f>IF($J$15="○",IF(ISBLANK($J$16),"２５歳で検査実施となっているが、４０歳では未実施となっています。",""),"")</f>
        <v/>
      </c>
      <c r="AJ31" s="357"/>
      <c r="AK31" s="357"/>
    </row>
    <row r="32" spans="1:37" ht="15" customHeight="1" x14ac:dyDescent="0.15">
      <c r="A32" s="160" t="str">
        <f>IF(ISERROR(VLOOKUP(4,AG:AH,2,FALSE)),"",VLOOKUP(4,AG:AH,2,FALSE))</f>
        <v>実施状況（２５歳）</v>
      </c>
      <c r="B32" s="161"/>
      <c r="C32" s="161"/>
      <c r="D32" s="161"/>
      <c r="E32" s="161"/>
      <c r="F32" s="162"/>
      <c r="G32" s="160" t="str">
        <f>IF(ISERROR(VLOOKUP(4,AG:AI,3,FALSE)),"",VLOOKUP(4,AG:AI,3,FALSE))</f>
        <v>実施状況（２５歳）に選択がありません。</v>
      </c>
      <c r="H32" s="161"/>
      <c r="I32" s="161"/>
      <c r="J32" s="161"/>
      <c r="K32" s="161"/>
      <c r="L32" s="161"/>
      <c r="M32" s="161"/>
      <c r="N32" s="161"/>
      <c r="O32" s="161"/>
      <c r="P32" s="161"/>
      <c r="Q32" s="161"/>
      <c r="R32" s="161"/>
      <c r="S32" s="161"/>
      <c r="T32" s="161"/>
      <c r="U32" s="161"/>
      <c r="V32" s="161"/>
      <c r="W32" s="161"/>
      <c r="X32" s="161"/>
      <c r="Y32" s="161"/>
      <c r="Z32" s="161"/>
      <c r="AA32" s="161"/>
      <c r="AB32" s="161"/>
      <c r="AC32" s="161"/>
      <c r="AD32" s="162"/>
      <c r="AF32" s="360" t="s">
        <v>533</v>
      </c>
      <c r="AG32" s="359" t="str">
        <f>IF(AI32="","",MAX($AG$1:AG31)+1)</f>
        <v/>
      </c>
      <c r="AH32" s="357" t="s">
        <v>498</v>
      </c>
      <c r="AI32" s="357" t="str">
        <f>IF($K$15="○",IF(ISBLANK($K$16),"２５歳で検査実施となっているが、４０歳では未実施となっています。",""),"")</f>
        <v/>
      </c>
      <c r="AJ32" s="357"/>
      <c r="AK32" s="357"/>
    </row>
    <row r="33" spans="1:37" ht="15" customHeight="1" x14ac:dyDescent="0.15">
      <c r="A33" s="160" t="str">
        <f>IF(ISERROR(VLOOKUP(5,AG:AH,2,FALSE)),"",VLOOKUP(5,AG:AH,2,FALSE))</f>
        <v>実施状況（４０歳）</v>
      </c>
      <c r="B33" s="161"/>
      <c r="C33" s="161"/>
      <c r="D33" s="161"/>
      <c r="E33" s="161"/>
      <c r="F33" s="162"/>
      <c r="G33" s="160" t="str">
        <f>IF(ISERROR(VLOOKUP(5,AG:AI,3,FALSE)),"",VLOOKUP(5,AG:AI,3,FALSE))</f>
        <v>実施状況（４０歳）に選択がありません。</v>
      </c>
      <c r="H33" s="161"/>
      <c r="I33" s="161"/>
      <c r="J33" s="161"/>
      <c r="K33" s="161"/>
      <c r="L33" s="161"/>
      <c r="M33" s="161"/>
      <c r="N33" s="161"/>
      <c r="O33" s="161"/>
      <c r="P33" s="161"/>
      <c r="Q33" s="161"/>
      <c r="R33" s="161"/>
      <c r="S33" s="161"/>
      <c r="T33" s="161"/>
      <c r="U33" s="161"/>
      <c r="V33" s="161"/>
      <c r="W33" s="161"/>
      <c r="X33" s="161"/>
      <c r="Y33" s="161"/>
      <c r="Z33" s="161"/>
      <c r="AA33" s="161"/>
      <c r="AB33" s="161"/>
      <c r="AC33" s="161"/>
      <c r="AD33" s="162"/>
      <c r="AF33" s="360" t="s">
        <v>534</v>
      </c>
      <c r="AG33" s="359" t="str">
        <f>IF(AI33="","",MAX($AG$1:AG32)+1)</f>
        <v/>
      </c>
      <c r="AH33" s="357" t="s">
        <v>269</v>
      </c>
      <c r="AI33" s="357" t="str">
        <f>IF($J$17&gt;$Z$4,"対象者数Ａが総職員数を超えています。","")</f>
        <v/>
      </c>
      <c r="AJ33" s="357"/>
      <c r="AK33" s="357"/>
    </row>
    <row r="34" spans="1:37" ht="15" customHeight="1" x14ac:dyDescent="0.15">
      <c r="A34" s="160" t="str">
        <f>IF(ISERROR(VLOOKUP(6,AG:AH,2,FALSE)),"",VLOOKUP(6,AG:AH,2,FALSE))</f>
        <v>二次健康診断実施状況</v>
      </c>
      <c r="B34" s="161"/>
      <c r="C34" s="161"/>
      <c r="D34" s="161"/>
      <c r="E34" s="161"/>
      <c r="F34" s="162"/>
      <c r="G34" s="160" t="str">
        <f>IF(ISERROR(VLOOKUP(6,AG:AI,3,FALSE)),"",VLOOKUP(6,AG:AI,3,FALSE))</f>
        <v>「対象者がいる」「対象者がいない」のどちらかを選択してください。</v>
      </c>
      <c r="H34" s="161"/>
      <c r="I34" s="161"/>
      <c r="J34" s="161"/>
      <c r="K34" s="161"/>
      <c r="L34" s="161"/>
      <c r="M34" s="161"/>
      <c r="N34" s="161"/>
      <c r="O34" s="161"/>
      <c r="P34" s="161"/>
      <c r="Q34" s="161"/>
      <c r="R34" s="161"/>
      <c r="S34" s="161"/>
      <c r="T34" s="161"/>
      <c r="U34" s="161"/>
      <c r="V34" s="161"/>
      <c r="W34" s="161"/>
      <c r="X34" s="161"/>
      <c r="Y34" s="161"/>
      <c r="Z34" s="161"/>
      <c r="AA34" s="161"/>
      <c r="AB34" s="161"/>
      <c r="AC34" s="161"/>
      <c r="AD34" s="162"/>
      <c r="AF34" s="360" t="s">
        <v>535</v>
      </c>
      <c r="AG34" s="359" t="str">
        <f>IF(AI34="","",MAX($AG$1:AG33)+1)</f>
        <v/>
      </c>
      <c r="AH34" s="357" t="s">
        <v>269</v>
      </c>
      <c r="AI34" s="357" t="str">
        <f>IF($J$18&gt;$J$17,"受診者数Ｂが対象者数Ａを超えています。","")</f>
        <v/>
      </c>
      <c r="AJ34" s="357"/>
      <c r="AK34" s="357"/>
    </row>
    <row r="35" spans="1:37" ht="15" customHeight="1" x14ac:dyDescent="0.15">
      <c r="A35" s="160" t="str">
        <f>IF(ISERROR(VLOOKUP(7,AG:AH,2,FALSE)),"",VLOOKUP(7,AG:AH,2,FALSE))</f>
        <v/>
      </c>
      <c r="B35" s="161"/>
      <c r="C35" s="161"/>
      <c r="D35" s="161"/>
      <c r="E35" s="161"/>
      <c r="F35" s="162"/>
      <c r="G35" s="160" t="str">
        <f>IF(ISERROR(VLOOKUP(7,AG:AI,3,FALSE)),"",VLOOKUP(7,AG:AI,3,FALSE))</f>
        <v/>
      </c>
      <c r="H35" s="161"/>
      <c r="I35" s="161"/>
      <c r="J35" s="161"/>
      <c r="K35" s="161"/>
      <c r="L35" s="161"/>
      <c r="M35" s="161"/>
      <c r="N35" s="161"/>
      <c r="O35" s="161"/>
      <c r="P35" s="161"/>
      <c r="Q35" s="161"/>
      <c r="R35" s="161"/>
      <c r="S35" s="161"/>
      <c r="T35" s="161"/>
      <c r="U35" s="161"/>
      <c r="V35" s="161"/>
      <c r="W35" s="161"/>
      <c r="X35" s="161"/>
      <c r="Y35" s="161"/>
      <c r="Z35" s="161"/>
      <c r="AA35" s="161"/>
      <c r="AB35" s="161"/>
      <c r="AC35" s="161"/>
      <c r="AD35" s="162"/>
      <c r="AF35" s="360" t="s">
        <v>536</v>
      </c>
      <c r="AG35" s="359" t="str">
        <f>IF(AI35="","",MAX($AG$1:AG34)+1)</f>
        <v/>
      </c>
      <c r="AH35" s="357" t="s">
        <v>269</v>
      </c>
      <c r="AI35" s="357" t="str">
        <f>IF($J$18&gt;$H$21,"受診者数Ｂが定期健康診断受診者数Ｅを超えています。","")</f>
        <v/>
      </c>
      <c r="AJ35" s="357"/>
      <c r="AK35" s="357"/>
    </row>
    <row r="36" spans="1:37" ht="15" customHeight="1" x14ac:dyDescent="0.15">
      <c r="A36" s="160" t="str">
        <f>IF(ISERROR(VLOOKUP(8,AG:AH,2,FALSE)),"",VLOOKUP(8,AG:AH,2,FALSE))</f>
        <v/>
      </c>
      <c r="B36" s="161"/>
      <c r="C36" s="161"/>
      <c r="D36" s="161"/>
      <c r="E36" s="161"/>
      <c r="F36" s="162"/>
      <c r="G36" s="160" t="str">
        <f>IF(ISERROR(VLOOKUP(8,AG:AI,3,FALSE)),"",VLOOKUP(8,AG:AI,3,FALSE))</f>
        <v/>
      </c>
      <c r="H36" s="161"/>
      <c r="I36" s="161"/>
      <c r="J36" s="161"/>
      <c r="K36" s="161"/>
      <c r="L36" s="161"/>
      <c r="M36" s="161"/>
      <c r="N36" s="161"/>
      <c r="O36" s="161"/>
      <c r="P36" s="161"/>
      <c r="Q36" s="161"/>
      <c r="R36" s="161"/>
      <c r="S36" s="161"/>
      <c r="T36" s="161"/>
      <c r="U36" s="161"/>
      <c r="V36" s="161"/>
      <c r="W36" s="161"/>
      <c r="X36" s="161"/>
      <c r="Y36" s="161"/>
      <c r="Z36" s="161"/>
      <c r="AA36" s="161"/>
      <c r="AB36" s="161"/>
      <c r="AC36" s="161"/>
      <c r="AD36" s="162"/>
      <c r="AF36" s="360" t="s">
        <v>537</v>
      </c>
      <c r="AG36" s="359" t="str">
        <f>IF(AI36="","",MAX($AG$1:AG35)+1)</f>
        <v/>
      </c>
      <c r="AH36" s="357" t="s">
        <v>269</v>
      </c>
      <c r="AI36" s="357" t="str">
        <f>IF($J$19&gt;$J$18,"有所見者数Ｃが受診者数Ｂを超えています。","")</f>
        <v/>
      </c>
      <c r="AJ36" s="357"/>
      <c r="AK36" s="357"/>
    </row>
    <row r="37" spans="1:37" ht="15" customHeight="1" x14ac:dyDescent="0.15">
      <c r="A37" s="160" t="str">
        <f>IF(ISERROR(VLOOKUP(9,AG:AH,2,FALSE)),"",VLOOKUP(9,AG:AH,2,FALSE))</f>
        <v/>
      </c>
      <c r="B37" s="161"/>
      <c r="C37" s="161"/>
      <c r="D37" s="161"/>
      <c r="E37" s="161"/>
      <c r="F37" s="162"/>
      <c r="G37" s="160" t="str">
        <f>IF(ISERROR(VLOOKUP(9,AG:AI,3,FALSE)),"",VLOOKUP(9,AG:AI,3,FALSE))</f>
        <v/>
      </c>
      <c r="H37" s="161"/>
      <c r="I37" s="161"/>
      <c r="J37" s="161"/>
      <c r="K37" s="161"/>
      <c r="L37" s="161"/>
      <c r="M37" s="161"/>
      <c r="N37" s="161"/>
      <c r="O37" s="161"/>
      <c r="P37" s="161"/>
      <c r="Q37" s="161"/>
      <c r="R37" s="161"/>
      <c r="S37" s="161"/>
      <c r="T37" s="161"/>
      <c r="U37" s="161"/>
      <c r="V37" s="161"/>
      <c r="W37" s="161"/>
      <c r="X37" s="161"/>
      <c r="Y37" s="161"/>
      <c r="Z37" s="161"/>
      <c r="AA37" s="161"/>
      <c r="AB37" s="161"/>
      <c r="AC37" s="161"/>
      <c r="AD37" s="162"/>
      <c r="AF37" s="360" t="s">
        <v>538</v>
      </c>
      <c r="AG37" s="359" t="str">
        <f>IF(AI37="","",MAX($AG$1:AG36)+1)</f>
        <v/>
      </c>
      <c r="AH37" s="357" t="s">
        <v>269</v>
      </c>
      <c r="AI37" s="357" t="str">
        <f>IF($J$19&gt;$H$22,"有所見者数Ｃが所見のあった者の数Ｆを超えています。","")</f>
        <v/>
      </c>
      <c r="AJ37" s="357"/>
      <c r="AK37" s="357"/>
    </row>
    <row r="38" spans="1:37" ht="15" customHeight="1" x14ac:dyDescent="0.15">
      <c r="A38" s="160" t="str">
        <f>IF(ISERROR(VLOOKUP(10,AG:AH,2,FALSE)),"",VLOOKUP(10,AG:AH,2,FALSE))</f>
        <v/>
      </c>
      <c r="B38" s="161"/>
      <c r="C38" s="161"/>
      <c r="D38" s="161"/>
      <c r="E38" s="161"/>
      <c r="F38" s="162"/>
      <c r="G38" s="160" t="str">
        <f>IF(ISERROR(VLOOKUP(10,AG:AI,3,FALSE)),"",VLOOKUP(10,AG:AI,3,FALSE))</f>
        <v/>
      </c>
      <c r="H38" s="161"/>
      <c r="I38" s="161"/>
      <c r="J38" s="161"/>
      <c r="K38" s="161"/>
      <c r="L38" s="161"/>
      <c r="M38" s="161"/>
      <c r="N38" s="161"/>
      <c r="O38" s="161"/>
      <c r="P38" s="161"/>
      <c r="Q38" s="161"/>
      <c r="R38" s="161"/>
      <c r="S38" s="161"/>
      <c r="T38" s="161"/>
      <c r="U38" s="161"/>
      <c r="V38" s="161"/>
      <c r="W38" s="161"/>
      <c r="X38" s="161"/>
      <c r="Y38" s="161"/>
      <c r="Z38" s="161"/>
      <c r="AA38" s="161"/>
      <c r="AB38" s="161"/>
      <c r="AC38" s="161"/>
      <c r="AD38" s="162"/>
      <c r="AF38" s="360" t="s">
        <v>539</v>
      </c>
      <c r="AG38" s="359" t="str">
        <f>IF(AI38="","",MAX($AG$1:AG37)+1)</f>
        <v/>
      </c>
      <c r="AH38" s="357" t="s">
        <v>269</v>
      </c>
      <c r="AI38" s="357" t="str">
        <f>IF($J$20&gt;$J$19,"要精密検査者数Ｄが有所見者数Ｃを超えています。","")</f>
        <v/>
      </c>
      <c r="AJ38" s="357"/>
      <c r="AK38" s="357"/>
    </row>
    <row r="39" spans="1:37" ht="15" customHeight="1" x14ac:dyDescent="0.15">
      <c r="A39" s="160" t="str">
        <f>IF(ISERROR(VLOOKUP(11,AG:AH,2,FALSE)),"",VLOOKUP(11,AG:AH,2,FALSE))</f>
        <v/>
      </c>
      <c r="B39" s="161"/>
      <c r="C39" s="161"/>
      <c r="D39" s="161"/>
      <c r="E39" s="161"/>
      <c r="F39" s="162"/>
      <c r="G39" s="160" t="str">
        <f>IF(ISERROR(VLOOKUP(11,AG:AI,3,FALSE)),"",VLOOKUP(11,AG:AI,3,FALSE))</f>
        <v/>
      </c>
      <c r="H39" s="161"/>
      <c r="I39" s="161"/>
      <c r="J39" s="161"/>
      <c r="K39" s="161"/>
      <c r="L39" s="161"/>
      <c r="M39" s="161"/>
      <c r="N39" s="161"/>
      <c r="O39" s="161"/>
      <c r="P39" s="161"/>
      <c r="Q39" s="161"/>
      <c r="R39" s="161"/>
      <c r="S39" s="161"/>
      <c r="T39" s="161"/>
      <c r="U39" s="161"/>
      <c r="V39" s="161"/>
      <c r="W39" s="161"/>
      <c r="X39" s="161"/>
      <c r="Y39" s="161"/>
      <c r="Z39" s="161"/>
      <c r="AA39" s="161"/>
      <c r="AB39" s="161"/>
      <c r="AC39" s="161"/>
      <c r="AD39" s="162"/>
      <c r="AF39" s="360" t="s">
        <v>540</v>
      </c>
      <c r="AG39" s="359" t="str">
        <f>IF(AI39="","",MAX($AG$1:AG38)+1)</f>
        <v/>
      </c>
      <c r="AH39" s="357" t="s">
        <v>271</v>
      </c>
      <c r="AI39" s="357" t="str">
        <f>IF(AJ39=0,IF(AK39&gt;0,"実施状況が選択されていませんが、対象者数が入力されています。",""),IF(AK39=0,"実施状況が選択されていますが、対象者数が正しくありません。",""))</f>
        <v/>
      </c>
      <c r="AJ39" s="357">
        <f>IF(LEN($L$14&amp;$L$15&amp;$L$16&amp;$M$14&amp;$M$15&amp;$M$16&amp;$N$14&amp;$N$15&amp;$N$16)&gt;0,1,0)</f>
        <v>0</v>
      </c>
      <c r="AK39" s="357">
        <f>IF(ISBLANK($L$17),0,$L$17)</f>
        <v>0</v>
      </c>
    </row>
    <row r="40" spans="1:37" ht="15" customHeight="1" x14ac:dyDescent="0.15">
      <c r="A40" s="160" t="str">
        <f>IF(ISERROR(VLOOKUP(12,AG:AH,2,FALSE)),"",VLOOKUP(12,AG:AH,2,FALSE))</f>
        <v/>
      </c>
      <c r="B40" s="161"/>
      <c r="C40" s="161"/>
      <c r="D40" s="161"/>
      <c r="E40" s="161"/>
      <c r="F40" s="162"/>
      <c r="G40" s="160" t="str">
        <f>IF(ISERROR(VLOOKUP(12,AG:AI,3,FALSE)),"",VLOOKUP(12,AG:AI,3,FALSE))</f>
        <v/>
      </c>
      <c r="H40" s="161"/>
      <c r="I40" s="161"/>
      <c r="J40" s="161"/>
      <c r="K40" s="161"/>
      <c r="L40" s="161"/>
      <c r="M40" s="161"/>
      <c r="N40" s="161"/>
      <c r="O40" s="161"/>
      <c r="P40" s="161"/>
      <c r="Q40" s="161"/>
      <c r="R40" s="161"/>
      <c r="S40" s="161"/>
      <c r="T40" s="161"/>
      <c r="U40" s="161"/>
      <c r="V40" s="161"/>
      <c r="W40" s="161"/>
      <c r="X40" s="161"/>
      <c r="Y40" s="161"/>
      <c r="Z40" s="161"/>
      <c r="AA40" s="161"/>
      <c r="AB40" s="161"/>
      <c r="AC40" s="161"/>
      <c r="AD40" s="162"/>
      <c r="AF40" s="360" t="s">
        <v>541</v>
      </c>
      <c r="AG40" s="359" t="str">
        <f>IF(AI40="","",MAX($AG$1:AG39)+1)</f>
        <v/>
      </c>
      <c r="AH40" s="357" t="s">
        <v>499</v>
      </c>
      <c r="AI40" s="357" t="str">
        <f>IF($L$15="○",IF(ISBLANK($L$16),"２５歳で検査実施となっているが、４０歳では未実施となっています。",""),"")</f>
        <v/>
      </c>
      <c r="AJ40" s="357"/>
      <c r="AK40" s="357"/>
    </row>
    <row r="41" spans="1:37" ht="15" customHeight="1" x14ac:dyDescent="0.15">
      <c r="A41" s="160" t="str">
        <f>IF(ISERROR(VLOOKUP(13,AG:AH,2,FALSE)),"",VLOOKUP(13,AG:AH,2,FALSE))</f>
        <v/>
      </c>
      <c r="B41" s="161"/>
      <c r="C41" s="161"/>
      <c r="D41" s="161"/>
      <c r="E41" s="161"/>
      <c r="F41" s="162"/>
      <c r="G41" s="160" t="str">
        <f>IF(ISERROR(VLOOKUP(13,AG:AI,3,FALSE)),"",VLOOKUP(13,AG:AI,3,FALSE))</f>
        <v/>
      </c>
      <c r="H41" s="161"/>
      <c r="I41" s="161"/>
      <c r="J41" s="161"/>
      <c r="K41" s="161"/>
      <c r="L41" s="161"/>
      <c r="M41" s="161"/>
      <c r="N41" s="161"/>
      <c r="O41" s="161"/>
      <c r="P41" s="161"/>
      <c r="Q41" s="161"/>
      <c r="R41" s="161"/>
      <c r="S41" s="161"/>
      <c r="T41" s="161"/>
      <c r="U41" s="161"/>
      <c r="V41" s="161"/>
      <c r="W41" s="161"/>
      <c r="X41" s="161"/>
      <c r="Y41" s="161"/>
      <c r="Z41" s="161"/>
      <c r="AA41" s="161"/>
      <c r="AB41" s="161"/>
      <c r="AC41" s="161"/>
      <c r="AD41" s="162"/>
      <c r="AF41" s="360" t="s">
        <v>542</v>
      </c>
      <c r="AG41" s="359" t="str">
        <f>IF(AI41="","",MAX($AG$1:AG40)+1)</f>
        <v/>
      </c>
      <c r="AH41" s="357" t="s">
        <v>500</v>
      </c>
      <c r="AI41" s="357" t="str">
        <f>IF($M$15="○",IF(ISBLANK($M$16),"２５歳で検査実施となっているが、４０歳では未実施となっています。",""),"")</f>
        <v/>
      </c>
      <c r="AJ41" s="357"/>
      <c r="AK41" s="357"/>
    </row>
    <row r="42" spans="1:37" x14ac:dyDescent="0.15">
      <c r="A42" s="160" t="str">
        <f>IF(ISERROR(VLOOKUP(14,AG:AH,2,FALSE)),"",VLOOKUP(14,AG:AH,2,FALSE))</f>
        <v/>
      </c>
      <c r="B42" s="161"/>
      <c r="C42" s="161"/>
      <c r="D42" s="161"/>
      <c r="E42" s="161"/>
      <c r="F42" s="162"/>
      <c r="G42" s="160" t="str">
        <f>IF(ISERROR(VLOOKUP(14,AG:AI,3,FALSE)),"",VLOOKUP(14,AG:AI,3,FALSE))</f>
        <v/>
      </c>
      <c r="H42" s="161"/>
      <c r="I42" s="161"/>
      <c r="J42" s="161"/>
      <c r="K42" s="161"/>
      <c r="L42" s="161"/>
      <c r="M42" s="161"/>
      <c r="N42" s="161"/>
      <c r="O42" s="161"/>
      <c r="P42" s="161"/>
      <c r="Q42" s="161"/>
      <c r="R42" s="161"/>
      <c r="S42" s="161"/>
      <c r="T42" s="161"/>
      <c r="U42" s="161"/>
      <c r="V42" s="161"/>
      <c r="W42" s="161"/>
      <c r="X42" s="161"/>
      <c r="Y42" s="161"/>
      <c r="Z42" s="161"/>
      <c r="AA42" s="161"/>
      <c r="AB42" s="161"/>
      <c r="AC42" s="161"/>
      <c r="AD42" s="162"/>
      <c r="AF42" s="360" t="s">
        <v>543</v>
      </c>
      <c r="AG42" s="359" t="str">
        <f>IF(AI42="","",MAX($AG$1:AG41)+1)</f>
        <v/>
      </c>
      <c r="AH42" s="357" t="s">
        <v>744</v>
      </c>
      <c r="AI42" s="357" t="str">
        <f>IF($N$15="○",IF(ISBLANK($N$16),"２５歳で検査実施となっているが、４０歳では未実施となっています。",""),"")</f>
        <v/>
      </c>
      <c r="AJ42" s="357"/>
      <c r="AK42" s="357"/>
    </row>
    <row r="43" spans="1:37" x14ac:dyDescent="0.15">
      <c r="A43" s="160" t="str">
        <f>IF(ISERROR(VLOOKUP(15,AG:AH,2,FALSE)),"",VLOOKUP(15,AG:AH,2,FALSE))</f>
        <v/>
      </c>
      <c r="B43" s="161"/>
      <c r="C43" s="161"/>
      <c r="D43" s="161"/>
      <c r="E43" s="161"/>
      <c r="F43" s="162"/>
      <c r="G43" s="160" t="str">
        <f>IF(ISERROR(VLOOKUP(15,AG:AI,3,FALSE)),"",VLOOKUP(15,AG:AI,3,FALSE))</f>
        <v/>
      </c>
      <c r="H43" s="161"/>
      <c r="I43" s="161"/>
      <c r="J43" s="161"/>
      <c r="K43" s="161"/>
      <c r="L43" s="161"/>
      <c r="M43" s="161"/>
      <c r="N43" s="161"/>
      <c r="O43" s="161"/>
      <c r="P43" s="161"/>
      <c r="Q43" s="161"/>
      <c r="R43" s="161"/>
      <c r="S43" s="161"/>
      <c r="T43" s="161"/>
      <c r="U43" s="161"/>
      <c r="V43" s="161"/>
      <c r="W43" s="161"/>
      <c r="X43" s="161"/>
      <c r="Y43" s="161"/>
      <c r="Z43" s="161"/>
      <c r="AA43" s="161"/>
      <c r="AB43" s="161"/>
      <c r="AC43" s="161"/>
      <c r="AD43" s="162"/>
      <c r="AF43" s="360" t="s">
        <v>544</v>
      </c>
      <c r="AG43" s="359" t="str">
        <f>IF(AI43="","",MAX($AG$1:AG42)+1)</f>
        <v/>
      </c>
      <c r="AH43" s="357" t="s">
        <v>271</v>
      </c>
      <c r="AI43" s="357" t="str">
        <f>IF($L$17&gt;$Z$4,"対象者数Ａが総職員数を超えています。","")</f>
        <v/>
      </c>
      <c r="AJ43" s="357"/>
      <c r="AK43" s="357"/>
    </row>
    <row r="44" spans="1:37" x14ac:dyDescent="0.15">
      <c r="A44" s="160" t="str">
        <f>IF(ISERROR(VLOOKUP(16,AG:AH,2,FALSE)),"",VLOOKUP(16,AG:AH,2,FALSE))</f>
        <v/>
      </c>
      <c r="B44" s="161"/>
      <c r="C44" s="161"/>
      <c r="D44" s="161"/>
      <c r="E44" s="161"/>
      <c r="F44" s="162"/>
      <c r="G44" s="160" t="str">
        <f>IF(ISERROR(VLOOKUP(16,AG:AI,3,FALSE)),"",VLOOKUP(16,AG:AI,3,FALSE))</f>
        <v/>
      </c>
      <c r="H44" s="161"/>
      <c r="I44" s="161"/>
      <c r="J44" s="161"/>
      <c r="K44" s="161"/>
      <c r="L44" s="161"/>
      <c r="M44" s="161"/>
      <c r="N44" s="161"/>
      <c r="O44" s="161"/>
      <c r="P44" s="161"/>
      <c r="Q44" s="161"/>
      <c r="R44" s="161"/>
      <c r="S44" s="161"/>
      <c r="T44" s="161"/>
      <c r="U44" s="161"/>
      <c r="V44" s="161"/>
      <c r="W44" s="161"/>
      <c r="X44" s="161"/>
      <c r="Y44" s="161"/>
      <c r="Z44" s="161"/>
      <c r="AA44" s="161"/>
      <c r="AB44" s="161"/>
      <c r="AC44" s="161"/>
      <c r="AD44" s="162"/>
      <c r="AF44" s="360" t="s">
        <v>545</v>
      </c>
      <c r="AG44" s="359" t="str">
        <f>IF(AI44="","",MAX($AG$1:AG43)+1)</f>
        <v/>
      </c>
      <c r="AH44" s="357" t="s">
        <v>271</v>
      </c>
      <c r="AI44" s="357" t="str">
        <f>IF($L$18&gt;$L$17,"受診者数Ｂが対象者数Ａを超えています。","")</f>
        <v/>
      </c>
      <c r="AJ44" s="357"/>
      <c r="AK44" s="357"/>
    </row>
    <row r="45" spans="1:37" x14ac:dyDescent="0.15">
      <c r="A45" s="160" t="str">
        <f>IF(ISERROR(VLOOKUP(17,AG:AH,2,FALSE)),"",VLOOKUP(17,AG:AH,2,FALSE))</f>
        <v/>
      </c>
      <c r="B45" s="161"/>
      <c r="C45" s="161"/>
      <c r="D45" s="161"/>
      <c r="E45" s="161"/>
      <c r="F45" s="162"/>
      <c r="G45" s="160" t="str">
        <f>IF(ISERROR(VLOOKUP(17,AG:AI,3,FALSE)),"",VLOOKUP(17,AG:AI,3,FALSE))</f>
        <v/>
      </c>
      <c r="H45" s="161"/>
      <c r="I45" s="161"/>
      <c r="J45" s="161"/>
      <c r="K45" s="161"/>
      <c r="L45" s="161"/>
      <c r="M45" s="161"/>
      <c r="N45" s="161"/>
      <c r="O45" s="161"/>
      <c r="P45" s="161"/>
      <c r="Q45" s="161"/>
      <c r="R45" s="161"/>
      <c r="S45" s="161"/>
      <c r="T45" s="161"/>
      <c r="U45" s="161"/>
      <c r="V45" s="161"/>
      <c r="W45" s="161"/>
      <c r="X45" s="161"/>
      <c r="Y45" s="161"/>
      <c r="Z45" s="161"/>
      <c r="AA45" s="161"/>
      <c r="AB45" s="161"/>
      <c r="AC45" s="161"/>
      <c r="AD45" s="162"/>
      <c r="AF45" s="360" t="s">
        <v>546</v>
      </c>
      <c r="AG45" s="359" t="str">
        <f>IF(AI45="","",MAX($AG$1:AG44)+1)</f>
        <v/>
      </c>
      <c r="AH45" s="357" t="s">
        <v>271</v>
      </c>
      <c r="AI45" s="357" t="str">
        <f>IF($L$18&gt;$H$21,"受診者数Ｂが定期健康診断受診者数Ｅを超えています。","")</f>
        <v/>
      </c>
      <c r="AJ45" s="357"/>
      <c r="AK45" s="357"/>
    </row>
    <row r="46" spans="1:37" x14ac:dyDescent="0.15">
      <c r="A46" s="160" t="str">
        <f>IF(ISERROR(VLOOKUP(18,AG:AH,2,FALSE)),"",VLOOKUP(18,AG:AH,2,FALSE))</f>
        <v/>
      </c>
      <c r="B46" s="161"/>
      <c r="C46" s="161"/>
      <c r="D46" s="161"/>
      <c r="E46" s="161"/>
      <c r="F46" s="162"/>
      <c r="G46" s="160" t="str">
        <f>IF(ISERROR(VLOOKUP(18,AG:AI,3,FALSE)),"",VLOOKUP(18,AG:AI,3,FALSE))</f>
        <v/>
      </c>
      <c r="H46" s="161"/>
      <c r="I46" s="161"/>
      <c r="J46" s="161"/>
      <c r="K46" s="161"/>
      <c r="L46" s="161"/>
      <c r="M46" s="161"/>
      <c r="N46" s="161"/>
      <c r="O46" s="161"/>
      <c r="P46" s="161"/>
      <c r="Q46" s="161"/>
      <c r="R46" s="161"/>
      <c r="S46" s="161"/>
      <c r="T46" s="161"/>
      <c r="U46" s="161"/>
      <c r="V46" s="161"/>
      <c r="W46" s="161"/>
      <c r="X46" s="161"/>
      <c r="Y46" s="161"/>
      <c r="Z46" s="161"/>
      <c r="AA46" s="161"/>
      <c r="AB46" s="161"/>
      <c r="AC46" s="161"/>
      <c r="AD46" s="162"/>
      <c r="AF46" s="360" t="s">
        <v>547</v>
      </c>
      <c r="AG46" s="359" t="str">
        <f>IF(AI46="","",MAX($AG$1:AG45)+1)</f>
        <v/>
      </c>
      <c r="AH46" s="357" t="s">
        <v>271</v>
      </c>
      <c r="AI46" s="357" t="str">
        <f>IF($L$19&gt;$L$18,"有所見者数Ｃが受診者数Ｂを超えています。","")</f>
        <v/>
      </c>
      <c r="AJ46" s="357"/>
      <c r="AK46" s="357"/>
    </row>
    <row r="47" spans="1:37" x14ac:dyDescent="0.15">
      <c r="A47" s="160" t="str">
        <f>IF(ISERROR(VLOOKUP(19,AG:AH,2,FALSE)),"",VLOOKUP(19,AG:AH,2,FALSE))</f>
        <v/>
      </c>
      <c r="B47" s="161"/>
      <c r="C47" s="161"/>
      <c r="D47" s="161"/>
      <c r="E47" s="161"/>
      <c r="F47" s="162"/>
      <c r="G47" s="160" t="str">
        <f>IF(ISERROR(VLOOKUP(19,AG:AI,3,FALSE)),"",VLOOKUP(19,AG:AI,3,FALSE))</f>
        <v/>
      </c>
      <c r="H47" s="161"/>
      <c r="I47" s="161"/>
      <c r="J47" s="161"/>
      <c r="K47" s="161"/>
      <c r="L47" s="161"/>
      <c r="M47" s="161"/>
      <c r="N47" s="161"/>
      <c r="O47" s="161"/>
      <c r="P47" s="161"/>
      <c r="Q47" s="161"/>
      <c r="R47" s="161"/>
      <c r="S47" s="161"/>
      <c r="T47" s="161"/>
      <c r="U47" s="161"/>
      <c r="V47" s="161"/>
      <c r="W47" s="161"/>
      <c r="X47" s="161"/>
      <c r="Y47" s="161"/>
      <c r="Z47" s="161"/>
      <c r="AA47" s="161"/>
      <c r="AB47" s="161"/>
      <c r="AC47" s="161"/>
      <c r="AD47" s="162"/>
      <c r="AF47" s="360" t="s">
        <v>548</v>
      </c>
      <c r="AG47" s="359" t="str">
        <f>IF(AI47="","",MAX($AG$1:AG46)+1)</f>
        <v/>
      </c>
      <c r="AH47" s="357" t="s">
        <v>271</v>
      </c>
      <c r="AI47" s="357" t="str">
        <f>IF($L$19&gt;$H$22,"有所見者数Ｃが所見のあった者の数Ｆを超えています。","")</f>
        <v/>
      </c>
      <c r="AJ47" s="357"/>
      <c r="AK47" s="357"/>
    </row>
    <row r="48" spans="1:37" x14ac:dyDescent="0.15">
      <c r="AF48" s="360" t="s">
        <v>549</v>
      </c>
      <c r="AG48" s="359" t="str">
        <f>IF(AI48="","",MAX($AG$1:AG47)+1)</f>
        <v/>
      </c>
      <c r="AH48" s="357" t="s">
        <v>271</v>
      </c>
      <c r="AI48" s="357" t="str">
        <f>IF($L$20&gt;$L$19,"要精密検査者数Ｄが有所見者数Ｃを超えています。","")</f>
        <v/>
      </c>
      <c r="AJ48" s="357"/>
      <c r="AK48" s="357"/>
    </row>
    <row r="49" spans="32:37" x14ac:dyDescent="0.15">
      <c r="AF49" s="360" t="s">
        <v>550</v>
      </c>
      <c r="AG49" s="359" t="str">
        <f>IF(AI49="","",MAX($AG$1:AG48)+1)</f>
        <v/>
      </c>
      <c r="AH49" s="357" t="s">
        <v>272</v>
      </c>
      <c r="AI49" s="357" t="str">
        <f>IF(AJ49=0,IF(AK49&gt;0,"実施状況が選択されていませんが、対象者数が入力されています。",""),IF(AK49=0,"実施状況が選択されていますが、対象者数が正しくありません。",""))</f>
        <v/>
      </c>
      <c r="AJ49" s="357">
        <f>IF(LEN($O$14&amp;$O$15&amp;$O$16&amp;$P$14&amp;$P$15&amp;$P$16&amp;$Q$14&amp;$Q$15&amp;$Q$16)&gt;0,1,0)</f>
        <v>0</v>
      </c>
      <c r="AK49" s="357">
        <f>IF(ISBLANK($O$17),0,$O$17)</f>
        <v>0</v>
      </c>
    </row>
    <row r="50" spans="32:37" x14ac:dyDescent="0.15">
      <c r="AF50" s="360" t="s">
        <v>551</v>
      </c>
      <c r="AG50" s="359" t="str">
        <f>IF(AI50="","",MAX($AG$1:AG49)+1)</f>
        <v/>
      </c>
      <c r="AH50" s="357" t="s">
        <v>501</v>
      </c>
      <c r="AI50" s="357" t="str">
        <f>IF($O$15="○",IF(ISBLANK($O$16),"２５歳で検査実施となっているが、４０歳では未実施となっています。",""),"")</f>
        <v/>
      </c>
      <c r="AJ50" s="357"/>
      <c r="AK50" s="357"/>
    </row>
    <row r="51" spans="32:37" x14ac:dyDescent="0.15">
      <c r="AF51" s="360" t="s">
        <v>552</v>
      </c>
      <c r="AG51" s="359" t="str">
        <f>IF(AI51="","",MAX($AG$1:AG50)+1)</f>
        <v/>
      </c>
      <c r="AH51" s="357" t="s">
        <v>502</v>
      </c>
      <c r="AI51" s="357" t="str">
        <f>IF($P$15="○",IF(ISBLANK($P$16),"２５歳で検査実施となっているが、４０歳では未実施となっています。",""),"")</f>
        <v/>
      </c>
      <c r="AJ51" s="357"/>
      <c r="AK51" s="357"/>
    </row>
    <row r="52" spans="32:37" x14ac:dyDescent="0.15">
      <c r="AF52" s="360" t="s">
        <v>553</v>
      </c>
      <c r="AG52" s="359" t="str">
        <f>IF(AI52="","",MAX($AG$1:AG51)+1)</f>
        <v/>
      </c>
      <c r="AH52" s="357" t="s">
        <v>503</v>
      </c>
      <c r="AI52" s="357" t="str">
        <f>IF($Q$15="○",IF(ISBLANK($Q$16),"２５歳で検査実施となっているが、４０歳では未実施となっています。",""),"")</f>
        <v/>
      </c>
      <c r="AJ52" s="357"/>
      <c r="AK52" s="357"/>
    </row>
    <row r="53" spans="32:37" x14ac:dyDescent="0.15">
      <c r="AF53" s="360" t="s">
        <v>554</v>
      </c>
      <c r="AG53" s="359" t="str">
        <f>IF(AI53="","",MAX($AG$1:AG52)+1)</f>
        <v/>
      </c>
      <c r="AH53" s="357" t="s">
        <v>272</v>
      </c>
      <c r="AI53" s="357" t="str">
        <f>IF($O$17&gt;$Z$4,"対象者数Ａが総職員数を超えています。","")</f>
        <v/>
      </c>
      <c r="AJ53" s="357"/>
      <c r="AK53" s="357"/>
    </row>
    <row r="54" spans="32:37" x14ac:dyDescent="0.15">
      <c r="AF54" s="360" t="s">
        <v>555</v>
      </c>
      <c r="AG54" s="359" t="str">
        <f>IF(AI54="","",MAX($AG$1:AG53)+1)</f>
        <v/>
      </c>
      <c r="AH54" s="357" t="s">
        <v>272</v>
      </c>
      <c r="AI54" s="357" t="str">
        <f>IF($O$18&gt;$O$17,"受診者数Ｂが対象者数Ａを超えています。","")</f>
        <v/>
      </c>
      <c r="AJ54" s="357"/>
      <c r="AK54" s="357"/>
    </row>
    <row r="55" spans="32:37" x14ac:dyDescent="0.15">
      <c r="AF55" s="360" t="s">
        <v>556</v>
      </c>
      <c r="AG55" s="359" t="str">
        <f>IF(AI55="","",MAX($AG$1:AG54)+1)</f>
        <v/>
      </c>
      <c r="AH55" s="357" t="s">
        <v>272</v>
      </c>
      <c r="AI55" s="357" t="str">
        <f>IF($O$18&gt;$H$21,"受診者数Ｂが定期健康診断受診者数Ｅを超えています。","")</f>
        <v/>
      </c>
      <c r="AJ55" s="357"/>
      <c r="AK55" s="357"/>
    </row>
    <row r="56" spans="32:37" x14ac:dyDescent="0.15">
      <c r="AF56" s="360" t="s">
        <v>557</v>
      </c>
      <c r="AG56" s="359" t="str">
        <f>IF(AI56="","",MAX($AG$1:AG55)+1)</f>
        <v/>
      </c>
      <c r="AH56" s="357" t="s">
        <v>272</v>
      </c>
      <c r="AI56" s="357" t="str">
        <f>IF($O$19&gt;$O$18,"有所見者数Ｃが受診者数Ｂを超えています。","")</f>
        <v/>
      </c>
      <c r="AJ56" s="357"/>
      <c r="AK56" s="357"/>
    </row>
    <row r="57" spans="32:37" x14ac:dyDescent="0.15">
      <c r="AF57" s="360" t="s">
        <v>558</v>
      </c>
      <c r="AG57" s="359" t="str">
        <f>IF(AI57="","",MAX($AG$1:AG56)+1)</f>
        <v/>
      </c>
      <c r="AH57" s="357" t="s">
        <v>272</v>
      </c>
      <c r="AI57" s="357" t="str">
        <f>IF($O$19&gt;$H$22,"有所見者数Ｃが所見のあった者の数Ｆを超えています。","")</f>
        <v/>
      </c>
      <c r="AJ57" s="357"/>
      <c r="AK57" s="357"/>
    </row>
    <row r="58" spans="32:37" x14ac:dyDescent="0.15">
      <c r="AF58" s="360" t="s">
        <v>559</v>
      </c>
      <c r="AG58" s="359" t="str">
        <f>IF(AI58="","",MAX($AG$1:AG57)+1)</f>
        <v/>
      </c>
      <c r="AH58" s="357" t="s">
        <v>272</v>
      </c>
      <c r="AI58" s="357" t="str">
        <f>IF($O$20&gt;$O$19,"要精密検査者数Ｄが有所見者数Ｃを超えています。","")</f>
        <v/>
      </c>
      <c r="AJ58" s="357"/>
      <c r="AK58" s="357"/>
    </row>
    <row r="59" spans="32:37" x14ac:dyDescent="0.15">
      <c r="AF59" s="360" t="s">
        <v>560</v>
      </c>
      <c r="AG59" s="359" t="str">
        <f>IF(AI59="","",MAX($AG$1:AG58)+1)</f>
        <v/>
      </c>
      <c r="AH59" s="358" t="s">
        <v>141</v>
      </c>
      <c r="AI59" s="357" t="str">
        <f>IF(AJ59=0,IF(AK59&gt;0,"実施状況が選択されていませんが、対象者数が入力されています。",""),IF(AK59=0,"実施状況が選択されていますが、対象者数が正しくありません。",""))</f>
        <v/>
      </c>
      <c r="AJ59" s="357">
        <f>IF(LEN($S$14&amp;$S$15&amp;$S$16)&gt;0,1,0)</f>
        <v>0</v>
      </c>
      <c r="AK59" s="357">
        <f>IF(ISBLANK($S$17),0,$S$17)</f>
        <v>0</v>
      </c>
    </row>
    <row r="60" spans="32:37" x14ac:dyDescent="0.15">
      <c r="AF60" s="360" t="s">
        <v>561</v>
      </c>
      <c r="AG60" s="359" t="str">
        <f>IF(AI60="","",MAX($AG$1:AG59)+1)</f>
        <v/>
      </c>
      <c r="AH60" s="358" t="s">
        <v>141</v>
      </c>
      <c r="AI60" s="357" t="str">
        <f>IF($S$15="○",IF(ISBLANK($S$16),"２５歳で検査実施となっているが、４０歳では未実施となっています。",""),"")</f>
        <v/>
      </c>
      <c r="AJ60" s="357"/>
      <c r="AK60" s="357"/>
    </row>
    <row r="61" spans="32:37" x14ac:dyDescent="0.15">
      <c r="AF61" s="360" t="s">
        <v>562</v>
      </c>
      <c r="AG61" s="359" t="str">
        <f>IF(AI61="","",MAX($AG$1:AG60)+1)</f>
        <v/>
      </c>
      <c r="AH61" s="358" t="s">
        <v>141</v>
      </c>
      <c r="AI61" s="357" t="str">
        <f>IF($S$17&gt;$Z$4,"対象者数Ａが総職員数を超えています。","")</f>
        <v/>
      </c>
      <c r="AJ61" s="357"/>
      <c r="AK61" s="357"/>
    </row>
    <row r="62" spans="32:37" x14ac:dyDescent="0.15">
      <c r="AF62" s="360" t="s">
        <v>563</v>
      </c>
      <c r="AG62" s="359" t="str">
        <f>IF(AI62="","",MAX($AG$1:AG61)+1)</f>
        <v/>
      </c>
      <c r="AH62" s="358" t="s">
        <v>141</v>
      </c>
      <c r="AI62" s="357" t="str">
        <f>IF($S$18&gt;$S$17,"受診者数Ｂが対象者数Ａを超えています。","")</f>
        <v/>
      </c>
      <c r="AJ62" s="357"/>
      <c r="AK62" s="357"/>
    </row>
    <row r="63" spans="32:37" x14ac:dyDescent="0.15">
      <c r="AF63" s="360" t="s">
        <v>564</v>
      </c>
      <c r="AG63" s="359" t="str">
        <f>IF(AI63="","",MAX($AG$1:AG62)+1)</f>
        <v/>
      </c>
      <c r="AH63" s="358" t="s">
        <v>141</v>
      </c>
      <c r="AI63" s="357" t="str">
        <f>IF($S$18&gt;$H$21,"受診者数Ｂが定期健康診断受診者数Ｅを超えています。","")</f>
        <v/>
      </c>
      <c r="AJ63" s="357"/>
      <c r="AK63" s="357"/>
    </row>
    <row r="64" spans="32:37" x14ac:dyDescent="0.15">
      <c r="AF64" s="360" t="s">
        <v>565</v>
      </c>
      <c r="AG64" s="359" t="str">
        <f>IF(AI64="","",MAX($AG$1:AG63)+1)</f>
        <v/>
      </c>
      <c r="AH64" s="358" t="s">
        <v>141</v>
      </c>
      <c r="AI64" s="357" t="str">
        <f>IF($S$19&gt;$S$18,"有所見者数Ｃが受診者数Ｂを超えています。","")</f>
        <v/>
      </c>
      <c r="AJ64" s="357"/>
      <c r="AK64" s="357"/>
    </row>
    <row r="65" spans="32:37" x14ac:dyDescent="0.15">
      <c r="AF65" s="360" t="s">
        <v>566</v>
      </c>
      <c r="AG65" s="359" t="str">
        <f>IF(AI65="","",MAX($AG$1:AG64)+1)</f>
        <v/>
      </c>
      <c r="AH65" s="358" t="s">
        <v>141</v>
      </c>
      <c r="AI65" s="357" t="str">
        <f>IF($S$19&gt;$H$22,"有所見者数Ｃが所見のあった者の数Ｆを超えています。","")</f>
        <v/>
      </c>
      <c r="AJ65" s="357"/>
      <c r="AK65" s="357"/>
    </row>
    <row r="66" spans="32:37" x14ac:dyDescent="0.15">
      <c r="AF66" s="360" t="s">
        <v>567</v>
      </c>
      <c r="AG66" s="359" t="str">
        <f>IF(AI66="","",MAX($AG$1:AG65)+1)</f>
        <v/>
      </c>
      <c r="AH66" s="358" t="s">
        <v>141</v>
      </c>
      <c r="AI66" s="357" t="str">
        <f>IF($S$20&gt;$S$19,"要精密検査者数Ｄが有所見者数Ｃを超えています。","")</f>
        <v/>
      </c>
      <c r="AJ66" s="357"/>
      <c r="AK66" s="357"/>
    </row>
    <row r="67" spans="32:37" x14ac:dyDescent="0.15">
      <c r="AF67" s="360" t="s">
        <v>568</v>
      </c>
      <c r="AG67" s="359" t="str">
        <f>IF(AI67="","",MAX($AG$1:AG66)+1)</f>
        <v/>
      </c>
      <c r="AH67" s="357" t="s">
        <v>261</v>
      </c>
      <c r="AI67" s="357" t="str">
        <f>IF(AJ67=0,IF(AK67&gt;0,"実施状況が選択されていませんが、対象者数が入力されています。",""),IF(AK67=0,"実施状況が選択されていますが、対象者数が正しくありません。",""))</f>
        <v/>
      </c>
      <c r="AJ67" s="357">
        <f>IF(LEN($U$14&amp;$U$15&amp;$U$16)&gt;0,1,0)</f>
        <v>0</v>
      </c>
      <c r="AK67" s="357">
        <f>IF(ISBLANK($U$17),0,$U$17)</f>
        <v>0</v>
      </c>
    </row>
    <row r="68" spans="32:37" x14ac:dyDescent="0.15">
      <c r="AF68" s="360" t="s">
        <v>569</v>
      </c>
      <c r="AG68" s="359" t="str">
        <f>IF(AI68="","",MAX($AG$1:AG67)+1)</f>
        <v/>
      </c>
      <c r="AH68" s="357" t="s">
        <v>261</v>
      </c>
      <c r="AI68" s="357" t="str">
        <f>IF($U$15="○",IF(ISBLANK($U$16),"２５歳で検査実施となっているが、４０歳では未実施となっています。",""),"")</f>
        <v/>
      </c>
      <c r="AJ68" s="357"/>
      <c r="AK68" s="357"/>
    </row>
    <row r="69" spans="32:37" x14ac:dyDescent="0.15">
      <c r="AF69" s="360" t="s">
        <v>570</v>
      </c>
      <c r="AG69" s="359" t="str">
        <f>IF(AI69="","",MAX($AG$1:AG68)+1)</f>
        <v/>
      </c>
      <c r="AH69" s="357" t="s">
        <v>261</v>
      </c>
      <c r="AI69" s="357" t="str">
        <f>IF($U$17&gt;$Z$4,"対象者数Ａが総職員数を超えています。","")</f>
        <v/>
      </c>
      <c r="AJ69" s="357"/>
      <c r="AK69" s="357"/>
    </row>
    <row r="70" spans="32:37" x14ac:dyDescent="0.15">
      <c r="AF70" s="360" t="s">
        <v>571</v>
      </c>
      <c r="AG70" s="359" t="str">
        <f>IF(AI70="","",MAX($AG$1:AG69)+1)</f>
        <v/>
      </c>
      <c r="AH70" s="357" t="s">
        <v>261</v>
      </c>
      <c r="AI70" s="357" t="str">
        <f>IF($U$18&gt;$U$17,"受診者数Ｂが対象者数Ａを超えています。","")</f>
        <v/>
      </c>
      <c r="AJ70" s="357"/>
      <c r="AK70" s="357"/>
    </row>
    <row r="71" spans="32:37" x14ac:dyDescent="0.15">
      <c r="AF71" s="360" t="s">
        <v>572</v>
      </c>
      <c r="AG71" s="359" t="str">
        <f>IF(AI71="","",MAX($AG$1:AG70)+1)</f>
        <v/>
      </c>
      <c r="AH71" s="357" t="s">
        <v>261</v>
      </c>
      <c r="AI71" s="357" t="str">
        <f>IF($U$18&gt;$H$21,"受診者数Ｂが定期健康診断受診者数Ｅを超えています。","")</f>
        <v/>
      </c>
      <c r="AJ71" s="357"/>
      <c r="AK71" s="357"/>
    </row>
    <row r="72" spans="32:37" x14ac:dyDescent="0.15">
      <c r="AF72" s="360" t="s">
        <v>573</v>
      </c>
      <c r="AG72" s="359" t="str">
        <f>IF(AI72="","",MAX($AG$1:AG71)+1)</f>
        <v/>
      </c>
      <c r="AH72" s="357" t="s">
        <v>261</v>
      </c>
      <c r="AI72" s="357" t="str">
        <f>IF($U$19&gt;$U$18,"有所見者数Ｃが受診者数Ｂを超えています。","")</f>
        <v/>
      </c>
      <c r="AJ72" s="357"/>
      <c r="AK72" s="357"/>
    </row>
    <row r="73" spans="32:37" x14ac:dyDescent="0.15">
      <c r="AF73" s="360" t="s">
        <v>574</v>
      </c>
      <c r="AG73" s="359" t="str">
        <f>IF(AI73="","",MAX($AG$1:AG72)+1)</f>
        <v/>
      </c>
      <c r="AH73" s="357" t="s">
        <v>261</v>
      </c>
      <c r="AI73" s="357" t="str">
        <f>IF($U$19&gt;$H$22,"有所見者数Ｃが所見のあった者の数Ｆを超えています。","")</f>
        <v/>
      </c>
      <c r="AJ73" s="357"/>
      <c r="AK73" s="357"/>
    </row>
    <row r="74" spans="32:37" x14ac:dyDescent="0.15">
      <c r="AF74" s="360" t="s">
        <v>575</v>
      </c>
      <c r="AG74" s="359" t="str">
        <f>IF(AI74="","",MAX($AG$1:AG73)+1)</f>
        <v/>
      </c>
      <c r="AH74" s="357" t="s">
        <v>261</v>
      </c>
      <c r="AI74" s="357" t="str">
        <f>IF($U$20&gt;$U$19,"要精密検査者数Ｄが有所見者数Ｃを超えています。","")</f>
        <v/>
      </c>
      <c r="AJ74" s="357"/>
      <c r="AK74" s="357"/>
    </row>
    <row r="75" spans="32:37" x14ac:dyDescent="0.15">
      <c r="AF75" s="360" t="s">
        <v>576</v>
      </c>
      <c r="AG75" s="359" t="str">
        <f>IF(AI75="","",MAX($AG$1:AG74)+1)</f>
        <v/>
      </c>
      <c r="AH75" s="357" t="s">
        <v>491</v>
      </c>
      <c r="AI75" s="357" t="str">
        <f>IF(AJ75=0,IF(AK75&gt;0,"実施状況が選択されていませんが、対象者数が入力されています。",""),IF(AK75=0,"実施状況が選択されていますが、対象者数が正しくありません。",""))</f>
        <v/>
      </c>
      <c r="AJ75" s="357">
        <f>IF(LEN($W$14&amp;$W$15&amp;$W$16)&gt;0,1,0)</f>
        <v>0</v>
      </c>
      <c r="AK75" s="357">
        <f>IF(ISBLANK($W$17),0,$W$17)</f>
        <v>0</v>
      </c>
    </row>
    <row r="76" spans="32:37" x14ac:dyDescent="0.15">
      <c r="AF76" s="360" t="s">
        <v>577</v>
      </c>
      <c r="AG76" s="359" t="str">
        <f>IF(AI76="","",MAX($AG$1:AG75)+1)</f>
        <v/>
      </c>
      <c r="AH76" s="357" t="s">
        <v>491</v>
      </c>
      <c r="AI76" s="357" t="str">
        <f>IF($W$15="○",IF(ISBLANK($W$16),"２５歳で検査実施となっているが、４０歳では未実施となっています。",""),"")</f>
        <v/>
      </c>
      <c r="AJ76" s="357"/>
      <c r="AK76" s="357"/>
    </row>
    <row r="77" spans="32:37" x14ac:dyDescent="0.15">
      <c r="AF77" s="360" t="s">
        <v>578</v>
      </c>
      <c r="AG77" s="359" t="str">
        <f>IF(AI77="","",MAX($AG$1:AG76)+1)</f>
        <v/>
      </c>
      <c r="AH77" s="357" t="s">
        <v>491</v>
      </c>
      <c r="AI77" s="357" t="str">
        <f>IF($W$17&gt;$Z$4,"対象者数Ａが総職員数を超えています。","")</f>
        <v/>
      </c>
      <c r="AJ77" s="357"/>
      <c r="AK77" s="357"/>
    </row>
    <row r="78" spans="32:37" x14ac:dyDescent="0.15">
      <c r="AF78" s="360" t="s">
        <v>579</v>
      </c>
      <c r="AG78" s="359" t="str">
        <f>IF(AI78="","",MAX($AG$1:AG77)+1)</f>
        <v/>
      </c>
      <c r="AH78" s="357" t="s">
        <v>491</v>
      </c>
      <c r="AI78" s="357" t="str">
        <f>IF($W$18&gt;$W$17,"受診者数Ｂが対象者数Ａを超えています。","")</f>
        <v/>
      </c>
      <c r="AJ78" s="357"/>
      <c r="AK78" s="357"/>
    </row>
    <row r="79" spans="32:37" x14ac:dyDescent="0.15">
      <c r="AF79" s="360" t="s">
        <v>580</v>
      </c>
      <c r="AG79" s="359" t="str">
        <f>IF(AI79="","",MAX($AG$1:AG78)+1)</f>
        <v/>
      </c>
      <c r="AH79" s="357" t="s">
        <v>491</v>
      </c>
      <c r="AI79" s="357" t="str">
        <f>IF($W$18&gt;$H$21,"受診者数Ｂが定期健康診断受診者数Ｅを超えています。","")</f>
        <v/>
      </c>
      <c r="AJ79" s="357"/>
      <c r="AK79" s="357"/>
    </row>
    <row r="80" spans="32:37" x14ac:dyDescent="0.15">
      <c r="AF80" s="360" t="s">
        <v>581</v>
      </c>
      <c r="AG80" s="359" t="str">
        <f>IF(AI80="","",MAX($AG$1:AG79)+1)</f>
        <v/>
      </c>
      <c r="AH80" s="357" t="s">
        <v>491</v>
      </c>
      <c r="AI80" s="357" t="str">
        <f>IF($W$19&gt;$W$18,"有所見者数Ｃが受診者数Ｂを超えています。","")</f>
        <v/>
      </c>
      <c r="AJ80" s="357"/>
      <c r="AK80" s="357"/>
    </row>
    <row r="81" spans="32:37" x14ac:dyDescent="0.15">
      <c r="AF81" s="360" t="s">
        <v>582</v>
      </c>
      <c r="AG81" s="359" t="str">
        <f>IF(AI81="","",MAX($AG$1:AG80)+1)</f>
        <v/>
      </c>
      <c r="AH81" s="357" t="s">
        <v>491</v>
      </c>
      <c r="AI81" s="357" t="str">
        <f>IF($W$19&gt;$H$22,"有所見者数Ｃが所見のあった者の数Ｆを超えています。","")</f>
        <v/>
      </c>
      <c r="AJ81" s="357"/>
      <c r="AK81" s="357"/>
    </row>
    <row r="82" spans="32:37" x14ac:dyDescent="0.15">
      <c r="AF82" s="360" t="s">
        <v>583</v>
      </c>
      <c r="AG82" s="359" t="str">
        <f>IF(AI82="","",MAX($AG$1:AG81)+1)</f>
        <v/>
      </c>
      <c r="AH82" s="357" t="s">
        <v>491</v>
      </c>
      <c r="AI82" s="357" t="str">
        <f>IF($W$20&gt;$W$19,"要精密検査者数Ｄが有所見者数Ｃを超えています。","")</f>
        <v/>
      </c>
      <c r="AJ82" s="357"/>
      <c r="AK82" s="357"/>
    </row>
    <row r="83" spans="32:37" x14ac:dyDescent="0.15">
      <c r="AF83" s="360" t="s">
        <v>584</v>
      </c>
      <c r="AG83" s="359" t="str">
        <f>IF(AI83="","",MAX($AG$1:AG82)+1)</f>
        <v/>
      </c>
      <c r="AH83" s="357" t="s">
        <v>263</v>
      </c>
      <c r="AI83" s="357" t="str">
        <f>IF(AJ83=0,IF(AK83&gt;0,"実施状況が選択されていませんが、対象者数が入力されています。",""),IF(AK83=0,"実施状況が選択されていますが、対象者数が正しくありません。",""))</f>
        <v/>
      </c>
      <c r="AJ83" s="357">
        <f>IF(LEN($Y$14&amp;$Y$15&amp;$Y$16)&gt;0,1,0)</f>
        <v>0</v>
      </c>
      <c r="AK83" s="357">
        <f>IF(ISBLANK($Y$17),0,$Y$17)</f>
        <v>0</v>
      </c>
    </row>
    <row r="84" spans="32:37" x14ac:dyDescent="0.15">
      <c r="AF84" s="360" t="s">
        <v>585</v>
      </c>
      <c r="AG84" s="359" t="str">
        <f>IF(AI84="","",MAX($AG$1:AG83)+1)</f>
        <v/>
      </c>
      <c r="AH84" s="357" t="s">
        <v>263</v>
      </c>
      <c r="AI84" s="357" t="str">
        <f>IF($Y$15="○",IF(ISBLANK($Y$16),"２５歳で検査実施となっているが、４０歳では未実施となっています。",""),"")</f>
        <v/>
      </c>
      <c r="AJ84" s="358"/>
      <c r="AK84" s="358"/>
    </row>
    <row r="85" spans="32:37" x14ac:dyDescent="0.15">
      <c r="AF85" s="360" t="s">
        <v>586</v>
      </c>
      <c r="AG85" s="359" t="str">
        <f>IF(AI85="","",MAX($AG$1:AG84)+1)</f>
        <v/>
      </c>
      <c r="AH85" s="357" t="s">
        <v>263</v>
      </c>
      <c r="AI85" s="357" t="str">
        <f>IF($Y$17&gt;$Z$4,"対象者数Ａが総職員数を超えています。","")</f>
        <v/>
      </c>
      <c r="AJ85" s="358"/>
      <c r="AK85" s="358"/>
    </row>
    <row r="86" spans="32:37" x14ac:dyDescent="0.15">
      <c r="AF86" s="360" t="s">
        <v>587</v>
      </c>
      <c r="AG86" s="359" t="str">
        <f>IF(AI86="","",MAX($AG$1:AG85)+1)</f>
        <v/>
      </c>
      <c r="AH86" s="357" t="s">
        <v>263</v>
      </c>
      <c r="AI86" s="357" t="str">
        <f>IF($Y$18&gt;$Y$17,"受診者数Ｂが対象者数Ａを超えています。","")</f>
        <v/>
      </c>
      <c r="AJ86" s="358"/>
      <c r="AK86" s="358"/>
    </row>
    <row r="87" spans="32:37" x14ac:dyDescent="0.15">
      <c r="AF87" s="360" t="s">
        <v>588</v>
      </c>
      <c r="AG87" s="359" t="str">
        <f>IF(AI87="","",MAX($AG$1:AG86)+1)</f>
        <v/>
      </c>
      <c r="AH87" s="357" t="s">
        <v>263</v>
      </c>
      <c r="AI87" s="357" t="str">
        <f>IF($Y$18&gt;$H$21,"受診者数Ｂが定期健康診断受診者数Ｅを超えています。","")</f>
        <v/>
      </c>
      <c r="AJ87" s="358"/>
      <c r="AK87" s="358"/>
    </row>
    <row r="88" spans="32:37" x14ac:dyDescent="0.15">
      <c r="AF88" s="360" t="s">
        <v>589</v>
      </c>
      <c r="AG88" s="359" t="str">
        <f>IF(AI88="","",MAX($AG$1:AG87)+1)</f>
        <v/>
      </c>
      <c r="AH88" s="357" t="s">
        <v>263</v>
      </c>
      <c r="AI88" s="357" t="str">
        <f>IF($Y$19&gt;$Y$18,"有所見者数Ｃが受診者数Ｂを超えています。","")</f>
        <v/>
      </c>
      <c r="AJ88" s="358"/>
      <c r="AK88" s="358"/>
    </row>
    <row r="89" spans="32:37" x14ac:dyDescent="0.15">
      <c r="AF89" s="360" t="s">
        <v>590</v>
      </c>
      <c r="AG89" s="359" t="str">
        <f>IF(AI89="","",MAX($AG$1:AG88)+1)</f>
        <v/>
      </c>
      <c r="AH89" s="357" t="s">
        <v>263</v>
      </c>
      <c r="AI89" s="357" t="str">
        <f>IF($Y$19&gt;$H$22,"有所見者数Ｃが所見のあった者の数Ｆを超えています。","")</f>
        <v/>
      </c>
      <c r="AJ89" s="358"/>
      <c r="AK89" s="358"/>
    </row>
    <row r="90" spans="32:37" x14ac:dyDescent="0.15">
      <c r="AF90" s="360" t="s">
        <v>591</v>
      </c>
      <c r="AG90" s="359" t="str">
        <f>IF(AI90="","",MAX($AG$1:AG89)+1)</f>
        <v/>
      </c>
      <c r="AH90" s="357" t="s">
        <v>263</v>
      </c>
      <c r="AI90" s="357" t="str">
        <f>IF($Y$20&gt;$Y$19,"要精密検査者数Ｄが有所見者数Ｃを超えています。","")</f>
        <v/>
      </c>
      <c r="AJ90" s="358"/>
      <c r="AK90" s="358"/>
    </row>
    <row r="91" spans="32:37" x14ac:dyDescent="0.15">
      <c r="AF91" s="360" t="s">
        <v>592</v>
      </c>
      <c r="AG91" s="359" t="str">
        <f>IF(AI91="","",MAX($AG$1:AG90)+1)</f>
        <v/>
      </c>
      <c r="AH91" s="357" t="s">
        <v>265</v>
      </c>
      <c r="AI91" s="357" t="str">
        <f>IF(AJ91=0,IF(AK91&gt;0,"実施状況が選択されていませんが、対象者数が入力されています。",""),IF(AK91=0,"実施状況が選択されていますが、対象者数が正しくありません。",""))</f>
        <v/>
      </c>
      <c r="AJ91" s="358">
        <f>IF(LEN($Z$14&amp;$Z$15&amp;$Z$16)&gt;0,1,0)</f>
        <v>0</v>
      </c>
      <c r="AK91" s="358">
        <f>IF(ISBLANK($Z$17),0,$Z$17)</f>
        <v>0</v>
      </c>
    </row>
    <row r="92" spans="32:37" x14ac:dyDescent="0.15">
      <c r="AF92" s="360" t="s">
        <v>593</v>
      </c>
      <c r="AG92" s="359" t="str">
        <f>IF(AI92="","",MAX($AG$1:AG91)+1)</f>
        <v/>
      </c>
      <c r="AH92" s="357" t="s">
        <v>265</v>
      </c>
      <c r="AI92" s="357" t="str">
        <f>IF($Z$15="○",IF(ISBLANK($Z$16),"２５歳で検査実施となっているが、４０歳では未実施となっています。",""),"")</f>
        <v/>
      </c>
      <c r="AJ92" s="357"/>
      <c r="AK92" s="357"/>
    </row>
    <row r="93" spans="32:37" x14ac:dyDescent="0.15">
      <c r="AF93" s="360" t="s">
        <v>594</v>
      </c>
      <c r="AG93" s="359" t="str">
        <f>IF(AI93="","",MAX($AG$1:AG92)+1)</f>
        <v/>
      </c>
      <c r="AH93" s="357" t="s">
        <v>265</v>
      </c>
      <c r="AI93" s="357" t="str">
        <f>IF($Z$17&gt;$Z$4,"対象者数Ａが総職員数を超えています。","")</f>
        <v/>
      </c>
      <c r="AJ93" s="357"/>
      <c r="AK93" s="357"/>
    </row>
    <row r="94" spans="32:37" x14ac:dyDescent="0.15">
      <c r="AF94" s="360" t="s">
        <v>595</v>
      </c>
      <c r="AG94" s="359" t="str">
        <f>IF(AI94="","",MAX($AG$1:AG93)+1)</f>
        <v/>
      </c>
      <c r="AH94" s="357" t="s">
        <v>265</v>
      </c>
      <c r="AI94" s="357" t="str">
        <f>IF($Z$18&gt;$Z$17,"受診者数Ｂが対象者数Ａを超えています。","")</f>
        <v/>
      </c>
      <c r="AJ94" s="357"/>
      <c r="AK94" s="357"/>
    </row>
    <row r="95" spans="32:37" x14ac:dyDescent="0.15">
      <c r="AF95" s="360" t="s">
        <v>596</v>
      </c>
      <c r="AG95" s="359" t="str">
        <f>IF(AI95="","",MAX($AG$1:AG94)+1)</f>
        <v/>
      </c>
      <c r="AH95" s="357" t="s">
        <v>265</v>
      </c>
      <c r="AI95" s="357" t="str">
        <f>IF($Z$18&gt;$H$21,"受診者数Ｂが定期健康診断受診者数Ｅを超えています。","")</f>
        <v/>
      </c>
      <c r="AJ95" s="357"/>
      <c r="AK95" s="357"/>
    </row>
    <row r="96" spans="32:37" x14ac:dyDescent="0.15">
      <c r="AF96" s="360" t="s">
        <v>597</v>
      </c>
      <c r="AG96" s="359" t="str">
        <f>IF(AI96="","",MAX($AG$1:AG95)+1)</f>
        <v/>
      </c>
      <c r="AH96" s="357" t="s">
        <v>265</v>
      </c>
      <c r="AI96" s="357" t="str">
        <f>IF($Z$19&gt;$Z$18,"有所見者数Ｃが受診者数Ｂを超えています。","")</f>
        <v/>
      </c>
      <c r="AJ96" s="357"/>
      <c r="AK96" s="357"/>
    </row>
    <row r="97" spans="32:37" x14ac:dyDescent="0.15">
      <c r="AF97" s="360" t="s">
        <v>598</v>
      </c>
      <c r="AG97" s="359" t="str">
        <f>IF(AI97="","",MAX($AG$1:AG96)+1)</f>
        <v/>
      </c>
      <c r="AH97" s="357" t="s">
        <v>265</v>
      </c>
      <c r="AI97" s="357" t="str">
        <f>IF($Z$19&gt;$H$22,"有所見者数Ｃが所見のあった者の数Ｆを超えています。","")</f>
        <v/>
      </c>
      <c r="AJ97" s="357"/>
      <c r="AK97" s="357"/>
    </row>
    <row r="98" spans="32:37" x14ac:dyDescent="0.15">
      <c r="AF98" s="360" t="s">
        <v>599</v>
      </c>
      <c r="AG98" s="359" t="str">
        <f>IF(AI98="","",MAX($AG$1:AG97)+1)</f>
        <v/>
      </c>
      <c r="AH98" s="357" t="s">
        <v>265</v>
      </c>
      <c r="AI98" s="357" t="str">
        <f>IF($Z$20&gt;$Z$19,"要精密検査者数Ｄが有所見者数Ｃを超えています。","")</f>
        <v/>
      </c>
      <c r="AJ98" s="357"/>
      <c r="AK98" s="357"/>
    </row>
    <row r="99" spans="32:37" x14ac:dyDescent="0.15">
      <c r="AF99" s="360" t="s">
        <v>600</v>
      </c>
      <c r="AG99" s="359" t="str">
        <f>IF(AI99="","",MAX($AG$1:AG98)+1)</f>
        <v/>
      </c>
      <c r="AH99" s="357" t="s">
        <v>267</v>
      </c>
      <c r="AI99" s="357" t="str">
        <f>IF(AJ99=0,IF(AK99&gt;0,"実施状況が選択されていませんが、対象者数が入力されています。",""),IF(AK99=0,"実施状況が選択されていますが、対象者数が正しくありません。",""))</f>
        <v/>
      </c>
      <c r="AJ99" s="357">
        <f>IF(LEN($AA$14&amp;$AA$15&amp;$AA$16)&gt;0,1,0)</f>
        <v>0</v>
      </c>
      <c r="AK99" s="357">
        <f>IF(ISBLANK($AA$17),0,$AA$17)</f>
        <v>0</v>
      </c>
    </row>
    <row r="100" spans="32:37" x14ac:dyDescent="0.15">
      <c r="AF100" s="360" t="s">
        <v>601</v>
      </c>
      <c r="AG100" s="359" t="str">
        <f>IF(AI100="","",MAX($AG$1:AG99)+1)</f>
        <v/>
      </c>
      <c r="AH100" s="357" t="s">
        <v>267</v>
      </c>
      <c r="AI100" s="357" t="str">
        <f>IF($AA$15="○",IF(ISBLANK($AA$16),"２５歳で検査実施となっているが、４０歳では未実施となっています。",""),"")</f>
        <v/>
      </c>
      <c r="AJ100" s="357"/>
      <c r="AK100" s="357"/>
    </row>
    <row r="101" spans="32:37" x14ac:dyDescent="0.15">
      <c r="AF101" s="360" t="s">
        <v>602</v>
      </c>
      <c r="AG101" s="359" t="str">
        <f>IF(AI101="","",MAX($AG$1:AG100)+1)</f>
        <v/>
      </c>
      <c r="AH101" s="357" t="s">
        <v>267</v>
      </c>
      <c r="AI101" s="357" t="str">
        <f>IF($AA$17&gt;$Z$4,"対象者数Ａが総職員数を超えています。","")</f>
        <v/>
      </c>
      <c r="AJ101" s="357"/>
      <c r="AK101" s="357"/>
    </row>
    <row r="102" spans="32:37" x14ac:dyDescent="0.15">
      <c r="AF102" s="360" t="s">
        <v>603</v>
      </c>
      <c r="AG102" s="359" t="str">
        <f>IF(AI102="","",MAX($AG$1:AG101)+1)</f>
        <v/>
      </c>
      <c r="AH102" s="357" t="s">
        <v>267</v>
      </c>
      <c r="AI102" s="357" t="str">
        <f>IF($AA$18&gt;$AA$17,"受診者数Ｂが対象者数Ａを超えています。","")</f>
        <v/>
      </c>
      <c r="AJ102" s="357"/>
      <c r="AK102" s="357"/>
    </row>
    <row r="103" spans="32:37" x14ac:dyDescent="0.15">
      <c r="AF103" s="360" t="s">
        <v>604</v>
      </c>
      <c r="AG103" s="359" t="str">
        <f>IF(AI103="","",MAX($AG$1:AG102)+1)</f>
        <v/>
      </c>
      <c r="AH103" s="357" t="s">
        <v>267</v>
      </c>
      <c r="AI103" s="357" t="str">
        <f>IF($AA$18&gt;$H$21,"受診者数Ｂが定期健康診断受診者数Ｅを超えています。","")</f>
        <v/>
      </c>
      <c r="AJ103" s="357"/>
      <c r="AK103" s="357"/>
    </row>
    <row r="104" spans="32:37" x14ac:dyDescent="0.15">
      <c r="AF104" s="360" t="s">
        <v>605</v>
      </c>
      <c r="AG104" s="359" t="str">
        <f>IF(AI104="","",MAX($AG$1:AG103)+1)</f>
        <v/>
      </c>
      <c r="AH104" s="357" t="s">
        <v>267</v>
      </c>
      <c r="AI104" s="357" t="str">
        <f>IF($AA$19&gt;$AA$18,"有所見者数Ｃが受診者数Ｂを超えています。","")</f>
        <v/>
      </c>
      <c r="AJ104" s="357"/>
      <c r="AK104" s="357"/>
    </row>
    <row r="105" spans="32:37" x14ac:dyDescent="0.15">
      <c r="AF105" s="360" t="s">
        <v>606</v>
      </c>
      <c r="AG105" s="359" t="str">
        <f>IF(AI105="","",MAX($AG$1:AG104)+1)</f>
        <v/>
      </c>
      <c r="AH105" s="357" t="s">
        <v>267</v>
      </c>
      <c r="AI105" s="357" t="str">
        <f>IF($AA$19&gt;$H$22,"有所見者数Ｃが所見のあった者の数Ｆを超えています。","")</f>
        <v/>
      </c>
      <c r="AJ105" s="357"/>
      <c r="AK105" s="357"/>
    </row>
    <row r="106" spans="32:37" x14ac:dyDescent="0.15">
      <c r="AF106" s="360" t="s">
        <v>607</v>
      </c>
      <c r="AG106" s="359" t="str">
        <f>IF(AI106="","",MAX($AG$1:AG105)+1)</f>
        <v/>
      </c>
      <c r="AH106" s="357" t="s">
        <v>267</v>
      </c>
      <c r="AI106" s="357" t="str">
        <f>IF($AA$20&gt;$AA$19,"要精密検査者数Ｄが有所見者数Ｃを超えています。","")</f>
        <v/>
      </c>
      <c r="AJ106" s="357"/>
      <c r="AK106" s="357"/>
    </row>
    <row r="107" spans="32:37" x14ac:dyDescent="0.15">
      <c r="AF107" s="360" t="s">
        <v>608</v>
      </c>
      <c r="AG107" s="359" t="str">
        <f>IF(AI107="","",MAX($AG$1:AG106)+1)</f>
        <v/>
      </c>
      <c r="AH107" s="357" t="s">
        <v>239</v>
      </c>
      <c r="AI107" s="357" t="str">
        <f>IF(AJ107=0,IF(AK107&gt;0,"実施状況が選択されていませんが、対象者数が入力されています。",""),IF(AK107=0,"実施状況が選択されていますが、対象者数が正しくありません。",""))</f>
        <v/>
      </c>
      <c r="AJ107" s="357">
        <f>IF(LEN($AB$14&amp;$AB$15&amp;$AB$16)&gt;0,1,0)</f>
        <v>0</v>
      </c>
      <c r="AK107" s="357">
        <f>IF(ISBLANK($AB$17),0,$AB$17)</f>
        <v>0</v>
      </c>
    </row>
    <row r="108" spans="32:37" x14ac:dyDescent="0.15">
      <c r="AF108" s="360" t="s">
        <v>609</v>
      </c>
      <c r="AG108" s="359" t="str">
        <f>IF(AI108="","",MAX($AG$1:AG107)+1)</f>
        <v/>
      </c>
      <c r="AH108" s="357" t="s">
        <v>239</v>
      </c>
      <c r="AI108" s="357" t="str">
        <f>IF($AB$15="○",IF(ISBLANK($AB$16),"２５歳で検査実施となっているが、４０歳では未実施となっています。",""),"")</f>
        <v/>
      </c>
      <c r="AJ108" s="357"/>
      <c r="AK108" s="357"/>
    </row>
    <row r="109" spans="32:37" x14ac:dyDescent="0.15">
      <c r="AF109" s="360" t="s">
        <v>610</v>
      </c>
      <c r="AG109" s="359" t="str">
        <f>IF(AI109="","",MAX($AG$1:AG108)+1)</f>
        <v/>
      </c>
      <c r="AH109" s="357" t="s">
        <v>239</v>
      </c>
      <c r="AI109" s="357" t="str">
        <f>IF($AB$17&gt;$Z$4,"対象者数Ａが総職員数を超えています。","")</f>
        <v/>
      </c>
      <c r="AJ109" s="357"/>
      <c r="AK109" s="357"/>
    </row>
    <row r="110" spans="32:37" x14ac:dyDescent="0.15">
      <c r="AF110" s="360" t="s">
        <v>611</v>
      </c>
      <c r="AG110" s="359" t="str">
        <f>IF(AI110="","",MAX($AG$1:AG109)+1)</f>
        <v/>
      </c>
      <c r="AH110" s="357" t="s">
        <v>239</v>
      </c>
      <c r="AI110" s="357" t="str">
        <f>IF($AB$18&gt;$AB$17,"受診者数Ｂが対象者数Ａを超えています。","")</f>
        <v/>
      </c>
      <c r="AJ110" s="357"/>
      <c r="AK110" s="357"/>
    </row>
    <row r="111" spans="32:37" x14ac:dyDescent="0.15">
      <c r="AF111" s="360" t="s">
        <v>612</v>
      </c>
      <c r="AG111" s="359" t="str">
        <f>IF(AI111="","",MAX($AG$1:AG110)+1)</f>
        <v/>
      </c>
      <c r="AH111" s="357" t="s">
        <v>239</v>
      </c>
      <c r="AI111" s="357" t="str">
        <f>IF($AB$18&gt;$H$21,"受診者数Ｂが定期健康診断受診者数Ｅを超えています。","")</f>
        <v/>
      </c>
      <c r="AJ111" s="357"/>
      <c r="AK111" s="357"/>
    </row>
    <row r="112" spans="32:37" x14ac:dyDescent="0.15">
      <c r="AF112" s="360" t="s">
        <v>613</v>
      </c>
      <c r="AG112" s="359" t="str">
        <f>IF(AI112="","",MAX($AG$1:AG111)+1)</f>
        <v/>
      </c>
      <c r="AH112" s="357" t="s">
        <v>239</v>
      </c>
      <c r="AI112" s="357" t="str">
        <f>IF($AB$19&gt;$AB$18,"有所見者数Ｃが受診者数Ｂを超えています。","")</f>
        <v/>
      </c>
      <c r="AJ112" s="357"/>
      <c r="AK112" s="357"/>
    </row>
    <row r="113" spans="32:37" x14ac:dyDescent="0.15">
      <c r="AF113" s="360" t="s">
        <v>745</v>
      </c>
      <c r="AG113" s="359" t="str">
        <f>IF(AI113="","",MAX($AG$1:AG112)+1)</f>
        <v/>
      </c>
      <c r="AH113" s="357" t="s">
        <v>239</v>
      </c>
      <c r="AI113" s="357"/>
      <c r="AJ113" s="357"/>
      <c r="AK113" s="357"/>
    </row>
    <row r="114" spans="32:37" x14ac:dyDescent="0.15">
      <c r="AF114" s="360" t="s">
        <v>614</v>
      </c>
      <c r="AG114" s="359" t="str">
        <f>IF(AI114="","",MAX($AG$1:AG113)+1)</f>
        <v/>
      </c>
      <c r="AH114" s="357" t="s">
        <v>490</v>
      </c>
      <c r="AI114" s="357" t="str">
        <f>IF(AJ114=0,IF(AK114&gt;0,"実施状況が選択されていませんが、対象者数が入力されています。",""),IF(AK114=0,"実施状況が選択されていますが、対象者数が正しくありません。",""))</f>
        <v/>
      </c>
      <c r="AJ114" s="357">
        <f>IF(LEN($AC$14&amp;$AC$15&amp;$AC$16)&gt;0,1,0)</f>
        <v>0</v>
      </c>
      <c r="AK114" s="357">
        <f>IF(ISBLANK($AC$17),0,$AC$17)</f>
        <v>0</v>
      </c>
    </row>
    <row r="115" spans="32:37" x14ac:dyDescent="0.15">
      <c r="AF115" s="360" t="s">
        <v>615</v>
      </c>
      <c r="AG115" s="359" t="str">
        <f>IF(AI115="","",MAX($AG$1:AG114)+1)</f>
        <v/>
      </c>
      <c r="AH115" s="357" t="s">
        <v>490</v>
      </c>
      <c r="AI115" s="357" t="str">
        <f>IF($AC$15="○",IF(ISBLANK($AC$16),"２５歳で検査実施となっているが、４０歳では未実施となっています。",""),"")</f>
        <v/>
      </c>
      <c r="AJ115" s="357"/>
      <c r="AK115" s="357"/>
    </row>
    <row r="116" spans="32:37" x14ac:dyDescent="0.15">
      <c r="AF116" s="360" t="s">
        <v>616</v>
      </c>
      <c r="AG116" s="359" t="str">
        <f>IF(AI116="","",MAX($AG$1:AG115)+1)</f>
        <v/>
      </c>
      <c r="AH116" s="357" t="s">
        <v>490</v>
      </c>
      <c r="AI116" s="357" t="str">
        <f>IF($AC$17&gt;$Z$4,"対象者数Ａが総職員数を超えています。","")</f>
        <v/>
      </c>
      <c r="AJ116" s="357"/>
      <c r="AK116" s="357"/>
    </row>
    <row r="117" spans="32:37" x14ac:dyDescent="0.15">
      <c r="AF117" s="360" t="s">
        <v>617</v>
      </c>
      <c r="AG117" s="359" t="str">
        <f>IF(AI117="","",MAX($AG$1:AG116)+1)</f>
        <v/>
      </c>
      <c r="AH117" s="357" t="s">
        <v>490</v>
      </c>
      <c r="AI117" s="357" t="str">
        <f>IF($AC$18&gt;$AC$17,"受診者数Ｂが対象者数Ａを超えています。","")</f>
        <v/>
      </c>
      <c r="AJ117" s="357"/>
      <c r="AK117" s="357"/>
    </row>
    <row r="118" spans="32:37" x14ac:dyDescent="0.15">
      <c r="AF118" s="360" t="s">
        <v>618</v>
      </c>
      <c r="AG118" s="359" t="str">
        <f>IF(AI118="","",MAX($AG$1:AG117)+1)</f>
        <v/>
      </c>
      <c r="AH118" s="357" t="s">
        <v>490</v>
      </c>
      <c r="AI118" s="357" t="str">
        <f>IF($AC$18&gt;$H$21,"受診者数Ｂが定期健康診断受診者数Ｅを超えています。","")</f>
        <v/>
      </c>
      <c r="AJ118" s="357"/>
      <c r="AK118" s="357"/>
    </row>
    <row r="119" spans="32:37" x14ac:dyDescent="0.15">
      <c r="AF119" s="360" t="s">
        <v>619</v>
      </c>
      <c r="AG119" s="359" t="str">
        <f>IF(AI119="","",MAX($AG$1:AG118)+1)</f>
        <v/>
      </c>
      <c r="AH119" s="357" t="s">
        <v>490</v>
      </c>
      <c r="AI119" s="357" t="str">
        <f>IF($AC$19&gt;$AC$18,"有所見者数Ｃが受診者数Ｂを超えています。","")</f>
        <v/>
      </c>
      <c r="AJ119" s="357"/>
      <c r="AK119" s="357"/>
    </row>
    <row r="120" spans="32:37" x14ac:dyDescent="0.15">
      <c r="AF120" s="360" t="s">
        <v>745</v>
      </c>
      <c r="AG120" s="359" t="str">
        <f>IF(AI120="","",MAX($AG$1:AG119)+1)</f>
        <v/>
      </c>
      <c r="AH120" s="357" t="s">
        <v>490</v>
      </c>
      <c r="AI120" s="357"/>
      <c r="AJ120" s="357"/>
      <c r="AK120" s="357"/>
    </row>
    <row r="121" spans="32:37" x14ac:dyDescent="0.15">
      <c r="AF121" s="360" t="s">
        <v>620</v>
      </c>
      <c r="AG121" s="359" t="str">
        <f>IF(AI121="","",MAX($AG$1:AG120)+1)</f>
        <v/>
      </c>
      <c r="AH121" s="357" t="s">
        <v>489</v>
      </c>
      <c r="AI121" s="357" t="str">
        <f>IF(AJ121=0,IF(AK121&gt;0,"実施状況が選択されていませんが、対象者数が入力されています。",""),IF(AK121=0,"実施状況が選択されていますが、対象者数が正しくありません。",""))</f>
        <v/>
      </c>
      <c r="AJ121" s="357">
        <f>IF(LEN($AD$14&amp;$AD$15&amp;$AD$16)&gt;0,1,0)</f>
        <v>0</v>
      </c>
      <c r="AK121" s="357">
        <f>IF(ISBLANK($AD$17),0,$AD$17)</f>
        <v>0</v>
      </c>
    </row>
    <row r="122" spans="32:37" x14ac:dyDescent="0.15">
      <c r="AF122" s="360" t="s">
        <v>621</v>
      </c>
      <c r="AG122" s="359" t="str">
        <f>IF(AI122="","",MAX($AG$1:AG121)+1)</f>
        <v/>
      </c>
      <c r="AH122" s="357" t="s">
        <v>489</v>
      </c>
      <c r="AI122" s="357" t="str">
        <f>IF($AD$15="○",IF(ISBLANK($AD$16),"２５歳で検査実施となっているが、４０歳では未実施となっています。",""),"")</f>
        <v/>
      </c>
      <c r="AJ122" s="357"/>
      <c r="AK122" s="357"/>
    </row>
    <row r="123" spans="32:37" x14ac:dyDescent="0.15">
      <c r="AF123" s="360" t="s">
        <v>622</v>
      </c>
      <c r="AG123" s="359" t="str">
        <f>IF(AI123="","",MAX($AG$1:AG122)+1)</f>
        <v/>
      </c>
      <c r="AH123" s="357" t="s">
        <v>489</v>
      </c>
      <c r="AI123" s="357" t="str">
        <f>IF($AD$17&gt;$Z$4,"対象者数Ａが総職員数を超えています。","")</f>
        <v/>
      </c>
      <c r="AJ123" s="357"/>
      <c r="AK123" s="357"/>
    </row>
    <row r="124" spans="32:37" x14ac:dyDescent="0.15">
      <c r="AF124" s="360" t="s">
        <v>623</v>
      </c>
      <c r="AG124" s="359" t="str">
        <f>IF(AI124="","",MAX($AG$1:AG123)+1)</f>
        <v/>
      </c>
      <c r="AH124" s="357" t="s">
        <v>489</v>
      </c>
      <c r="AI124" s="357" t="str">
        <f>IF($AD$18&gt;$AD$17,"受診者数Ｂが対象者数Ａを超えています。","")</f>
        <v/>
      </c>
      <c r="AJ124" s="357"/>
      <c r="AK124" s="357"/>
    </row>
    <row r="125" spans="32:37" x14ac:dyDescent="0.15">
      <c r="AF125" s="360" t="s">
        <v>624</v>
      </c>
      <c r="AG125" s="359" t="str">
        <f>IF(AI125="","",MAX($AG$1:AG124)+1)</f>
        <v/>
      </c>
      <c r="AH125" s="357" t="s">
        <v>489</v>
      </c>
      <c r="AI125" s="357" t="str">
        <f>IF($AD$18&gt;$H$21,"受診者数Ｂが定期健康診断受診者数Ｅを超えています。","")</f>
        <v/>
      </c>
      <c r="AJ125" s="357"/>
      <c r="AK125" s="357"/>
    </row>
    <row r="126" spans="32:37" x14ac:dyDescent="0.15">
      <c r="AF126" s="360" t="s">
        <v>625</v>
      </c>
      <c r="AG126" s="359" t="str">
        <f>IF(AI126="","",MAX($AG$1:AG125)+1)</f>
        <v/>
      </c>
      <c r="AH126" s="357" t="s">
        <v>489</v>
      </c>
      <c r="AI126" s="357" t="str">
        <f>IF($AD$19&gt;$AD$18,"有所見者数Ｃが受診者数Ｂを超えています。","")</f>
        <v/>
      </c>
      <c r="AJ126" s="357"/>
      <c r="AK126" s="357"/>
    </row>
    <row r="127" spans="32:37" x14ac:dyDescent="0.15">
      <c r="AF127" s="360" t="s">
        <v>745</v>
      </c>
      <c r="AG127" s="359" t="str">
        <f>IF(AI127="","",MAX($AG$1:AG126)+1)</f>
        <v/>
      </c>
      <c r="AH127" s="357" t="s">
        <v>489</v>
      </c>
      <c r="AI127" s="357"/>
      <c r="AJ127" s="357"/>
      <c r="AK127" s="357"/>
    </row>
    <row r="128" spans="32:37" x14ac:dyDescent="0.15">
      <c r="AF128" s="360" t="s">
        <v>627</v>
      </c>
      <c r="AG128" s="359" t="str">
        <f>IF(AI128="","",MAX($AG$1:AG127)+1)</f>
        <v/>
      </c>
      <c r="AH128" s="357" t="s">
        <v>731</v>
      </c>
      <c r="AI128" s="357" t="str">
        <f>IF($H$22&gt;$H$21,"所見のあった者の数Ｆが定期健康診断受診者数Ｅを超えています。","")</f>
        <v/>
      </c>
      <c r="AJ128" s="357"/>
      <c r="AK128" s="357"/>
    </row>
    <row r="129" spans="32:37" x14ac:dyDescent="0.15">
      <c r="AF129" s="360" t="s">
        <v>628</v>
      </c>
      <c r="AG129" s="359" t="str">
        <f>IF(AI129="","",MAX($AG$1:AG128)+1)</f>
        <v/>
      </c>
      <c r="AH129" s="357" t="s">
        <v>626</v>
      </c>
      <c r="AI129" s="357" t="str">
        <f>IF($H$23&gt;$H$21,"要医療・医療中の者の数Ｇが定期健康診断受診者数Ｅを超えています。","")</f>
        <v/>
      </c>
      <c r="AJ129" s="357"/>
      <c r="AK129" s="357"/>
    </row>
    <row r="130" spans="32:37" x14ac:dyDescent="0.15">
      <c r="AF130" s="360" t="s">
        <v>629</v>
      </c>
      <c r="AG130" s="359">
        <f>IF(AI130="","",MAX($AG$1:AG129)+1)</f>
        <v>6</v>
      </c>
      <c r="AH130" s="357" t="s">
        <v>488</v>
      </c>
      <c r="AI130" s="357" t="str">
        <f>IF(ISBLANK($J$24),IF(ISBLANK($J$25),"「対象者がいる」「対象者がいない」のどちらかを選択してください。",""),IF(ISBLANK($J$25),"","「対象者がいる」「対象者がいない」のどちらかを選択してください。"))</f>
        <v>「対象者がいる」「対象者がいない」のどちらかを選択してください。</v>
      </c>
      <c r="AJ130" s="357"/>
      <c r="AK130" s="357"/>
    </row>
    <row r="131" spans="32:37" x14ac:dyDescent="0.15">
      <c r="AF131" s="360" t="s">
        <v>630</v>
      </c>
      <c r="AG131" s="359" t="str">
        <f>IF(AI131="","",MAX($AG$1:AG130)+1)</f>
        <v/>
      </c>
      <c r="AH131" s="357" t="s">
        <v>801</v>
      </c>
      <c r="AI131" s="357" t="str">
        <f>IF($AK$131=0,IF($AJ$131=0,"「対象者がいる」を選択しているが、「実施している」「実施していない」のいずれかが選択されていません。",""),"")</f>
        <v/>
      </c>
      <c r="AJ131" s="357">
        <f>IF(ISBLANK($Q$24),IF(ISBLANK($Q$25),0,""),"")</f>
        <v>0</v>
      </c>
      <c r="AK131" s="357" t="str">
        <f>IF(ISBLANK($J$24),"",IF(ISBLANK($J$25),0,""))</f>
        <v/>
      </c>
    </row>
    <row r="132" spans="32:37" x14ac:dyDescent="0.15">
      <c r="AF132" s="360" t="s">
        <v>631</v>
      </c>
      <c r="AG132" s="359" t="str">
        <f>IF(AI132="","",MAX($AG$1:AG131)+1)</f>
        <v/>
      </c>
      <c r="AH132" s="357" t="s">
        <v>801</v>
      </c>
      <c r="AI132" s="357" t="str">
        <f>IF($AK$132=0,IF($AJ$132=0,"「実施している」「実施していない」のいずれかを選択してください。",""),"")</f>
        <v/>
      </c>
      <c r="AJ132" s="357" t="str">
        <f>IF(ISBLANK($Q$24),"",IF(ISBLANK($Q$25),"",0))</f>
        <v/>
      </c>
      <c r="AK132" s="357" t="str">
        <f>IF(ISBLANK($J$24),"",IF(ISBLANK($J$25),0,""))</f>
        <v/>
      </c>
    </row>
    <row r="133" spans="32:37" x14ac:dyDescent="0.15">
      <c r="AF133" s="360" t="s">
        <v>732</v>
      </c>
      <c r="AG133" s="359" t="str">
        <f>IF(AI133="","",MAX($AG$1:AG132)+1)</f>
        <v/>
      </c>
      <c r="AH133" s="357" t="s">
        <v>801</v>
      </c>
      <c r="AI133" s="357" t="str">
        <f>IF($AK133=0,IF(OR(NOT(ISBLANK($Q$24)),NOT(ISBLANK($Q$25))),"「対象者がいない」を選択しているが、「実施している」「実施していない」が選択されています。",""),"")</f>
        <v/>
      </c>
      <c r="AJ133" s="357"/>
      <c r="AK133" s="357" t="str">
        <f>IF(ISBLANK($J$25),"",IF(ISBLANK($J$24),0,""))</f>
        <v/>
      </c>
    </row>
    <row r="134" spans="32:37" x14ac:dyDescent="0.15">
      <c r="AF134" s="360" t="s">
        <v>802</v>
      </c>
      <c r="AG134" s="359" t="str">
        <f>IF(AI134="","",MAX($AG$1:AG133)+1)</f>
        <v/>
      </c>
      <c r="AH134" s="357" t="s">
        <v>805</v>
      </c>
      <c r="AI134" s="357" t="str">
        <f>IF($AK134=0,IF($AJ134=0,IF(ISBLANK($Z$24),"「二次健康診断対象者数　H」が入力されていません。",""),""),"")</f>
        <v/>
      </c>
      <c r="AJ134" s="357" t="str">
        <f>IF(ISBLANK($Q$24),"",IF(ISBLANK($Q$25),0,""))</f>
        <v/>
      </c>
      <c r="AK134" s="357" t="str">
        <f>IF(ISBLANK($J$24),"",IF(ISBLANK($J$25),0,""))</f>
        <v/>
      </c>
    </row>
    <row r="135" spans="32:37" x14ac:dyDescent="0.15">
      <c r="AF135" s="360" t="s">
        <v>803</v>
      </c>
      <c r="AG135" s="359" t="str">
        <f>IF(AI135="","",MAX($AG$1:AG134)+1)</f>
        <v/>
      </c>
      <c r="AH135" s="357" t="s">
        <v>806</v>
      </c>
      <c r="AI135" s="357" t="str">
        <f>IF($AK135=0,IF($AJ135=0,IF(ISBLANK($Z$25),"「二次健康診断受診者数　I」が入力されていません。",""),""),"")</f>
        <v/>
      </c>
      <c r="AJ135" s="357" t="str">
        <f>IF(ISBLANK($Q$24),"",IF(ISBLANK($Q$25),0,""))</f>
        <v/>
      </c>
      <c r="AK135" s="357" t="str">
        <f>IF(ISBLANK($J$24),"",IF(ISBLANK($J$25),0,""))</f>
        <v/>
      </c>
    </row>
    <row r="136" spans="32:37" x14ac:dyDescent="0.15">
      <c r="AF136" s="360" t="s">
        <v>804</v>
      </c>
      <c r="AG136" s="359" t="str">
        <f>IF(AI136="","",MAX($AG$1:AG135)+1)</f>
        <v/>
      </c>
      <c r="AH136" s="357" t="s">
        <v>806</v>
      </c>
      <c r="AI136" s="357" t="str">
        <f>IF($AK136=0,IF($Z$25&gt;$Z$24,"二次健康診断受診者数Ｉが二次健康診断対象者数Ｈを超えています。",""),"")</f>
        <v/>
      </c>
      <c r="AJ136" s="357"/>
      <c r="AK136" s="357" t="str">
        <f>IF(ISBLANK($J$24),"",IF(ISBLANK($J$25),0,""))</f>
        <v/>
      </c>
    </row>
  </sheetData>
  <sheetProtection password="FB83" sheet="1" objects="1"/>
  <mergeCells count="90">
    <mergeCell ref="B16:F16"/>
    <mergeCell ref="S5:AA6"/>
    <mergeCell ref="A18:A23"/>
    <mergeCell ref="B19:F19"/>
    <mergeCell ref="O19:R19"/>
    <mergeCell ref="L19:N19"/>
    <mergeCell ref="L17:N17"/>
    <mergeCell ref="S18:T18"/>
    <mergeCell ref="A15:A16"/>
    <mergeCell ref="J18:K18"/>
    <mergeCell ref="O18:R18"/>
    <mergeCell ref="O17:R17"/>
    <mergeCell ref="L18:N18"/>
    <mergeCell ref="B17:F17"/>
    <mergeCell ref="B18:F18"/>
    <mergeCell ref="G25:I25"/>
    <mergeCell ref="H23:AA23"/>
    <mergeCell ref="N25:P25"/>
    <mergeCell ref="A28:F28"/>
    <mergeCell ref="G28:AD28"/>
    <mergeCell ref="A24:F25"/>
    <mergeCell ref="Z25:AB25"/>
    <mergeCell ref="Q25:R25"/>
    <mergeCell ref="S25:Y25"/>
    <mergeCell ref="Q3:AA3"/>
    <mergeCell ref="A3:B3"/>
    <mergeCell ref="M3:P3"/>
    <mergeCell ref="C3:K3"/>
    <mergeCell ref="G12:G13"/>
    <mergeCell ref="Q13:R13"/>
    <mergeCell ref="C4:K4"/>
    <mergeCell ref="R4:S4"/>
    <mergeCell ref="O12:R12"/>
    <mergeCell ref="Z12:Z13"/>
    <mergeCell ref="L12:N12"/>
    <mergeCell ref="J12:K12"/>
    <mergeCell ref="S12:T13"/>
    <mergeCell ref="Y12:Y13"/>
    <mergeCell ref="V4:W4"/>
    <mergeCell ref="M4:P4"/>
    <mergeCell ref="B20:F20"/>
    <mergeCell ref="B23:F23"/>
    <mergeCell ref="B21:F21"/>
    <mergeCell ref="L20:N20"/>
    <mergeCell ref="J20:K20"/>
    <mergeCell ref="H22:AA22"/>
    <mergeCell ref="B22:F22"/>
    <mergeCell ref="H21:AA21"/>
    <mergeCell ref="U20:V20"/>
    <mergeCell ref="W20:X20"/>
    <mergeCell ref="J17:K17"/>
    <mergeCell ref="G24:I24"/>
    <mergeCell ref="S20:T20"/>
    <mergeCell ref="O20:R20"/>
    <mergeCell ref="J19:K19"/>
    <mergeCell ref="N24:P24"/>
    <mergeCell ref="Q15:R15"/>
    <mergeCell ref="Q16:R16"/>
    <mergeCell ref="Q14:R14"/>
    <mergeCell ref="Q24:R24"/>
    <mergeCell ref="B15:F15"/>
    <mergeCell ref="A4:B4"/>
    <mergeCell ref="H12:I12"/>
    <mergeCell ref="A12:F13"/>
    <mergeCell ref="B14:F14"/>
    <mergeCell ref="U12:V13"/>
    <mergeCell ref="U15:V15"/>
    <mergeCell ref="W18:X18"/>
    <mergeCell ref="W12:X13"/>
    <mergeCell ref="W14:X14"/>
    <mergeCell ref="W15:X15"/>
    <mergeCell ref="W17:X17"/>
    <mergeCell ref="AC12:AC13"/>
    <mergeCell ref="AD12:AD13"/>
    <mergeCell ref="AB12:AB13"/>
    <mergeCell ref="AA12:AA13"/>
    <mergeCell ref="W16:X16"/>
    <mergeCell ref="U19:V19"/>
    <mergeCell ref="U16:V16"/>
    <mergeCell ref="U14:V14"/>
    <mergeCell ref="W19:X19"/>
    <mergeCell ref="Z24:AB24"/>
    <mergeCell ref="S24:Y24"/>
    <mergeCell ref="U17:V17"/>
    <mergeCell ref="U18:V18"/>
    <mergeCell ref="S14:T14"/>
    <mergeCell ref="S15:T15"/>
    <mergeCell ref="S16:T16"/>
    <mergeCell ref="S17:T17"/>
    <mergeCell ref="S19:T19"/>
  </mergeCells>
  <phoneticPr fontId="2"/>
  <dataValidations count="16">
    <dataValidation type="whole" allowBlank="1" showInputMessage="1" showErrorMessage="1" errorTitle="入力エラー" error="数値（0～99999）を入力してください。" prompt="対象部局の総職員数（男）を入力してください。" sqref="R4:S4" xr:uid="{7BBDC4A9-8CB1-49A3-8C99-E3FAFA0ED68E}">
      <formula1>0</formula1>
      <formula2>99999</formula2>
    </dataValidation>
    <dataValidation type="whole" allowBlank="1" showInputMessage="1" showErrorMessage="1" errorTitle="入力エラー" error="数値（0～9999）を入力してください。" prompt="対象部局の総職員数（女）を入力してください。" sqref="V4:W4" xr:uid="{15DC3561-005E-4E0D-B099-E720DD9EE827}">
      <formula1>0</formula1>
      <formula2>99999</formula2>
    </dataValidation>
    <dataValidation type="list" showInputMessage="1" showErrorMessage="1" errorTitle="入力エラー" error="検査を実施している場合は○を選択してください。" prompt="検査を実施している場合に○を選択してください。" sqref="G14:Y16 Z15:Z16 AA14:AD16" xr:uid="{9C15262C-62C5-4066-B918-3CA97BA8966B}">
      <formula1>選択</formula1>
    </dataValidation>
    <dataValidation type="whole" allowBlank="1" showInputMessage="1" showErrorMessage="1" errorTitle="入力エラー" error="数値（0～99999）を入力してください。" prompt="検査の対象者数を入力してください。" sqref="G17:AD17" xr:uid="{5B417DAD-5577-4900-AB91-11DDA65BD9CD}">
      <formula1>0</formula1>
      <formula2>99999</formula2>
    </dataValidation>
    <dataValidation type="whole" showInputMessage="1" showErrorMessage="1" errorTitle="入力エラー" error="数値（0～99999）を入力してください。" prompt="一般定期健康診断を受診した人数を入力してください。" sqref="H21" xr:uid="{6F8511C3-2829-4D0A-B5EE-A9CBA5AC09B3}">
      <formula1>0</formula1>
      <formula2>99999</formula2>
    </dataValidation>
    <dataValidation type="list" showInputMessage="1" showErrorMessage="1" errorTitle="入力エラー" error="二次健康診断の対象者がいる場合は○を入力してください。" prompt="二次健康診断の対象者がいる場合は○を入力してください。" sqref="J24" xr:uid="{93A87039-A780-4C07-8A43-727DAEFBEB5D}">
      <formula1>選択</formula1>
    </dataValidation>
    <dataValidation type="list" showInputMessage="1" showErrorMessage="1" errorTitle="入力エラー" error="二次健康診断の対象者がいない場合は○を入力してください。" prompt="二次健康診断の対象者がいない場合は○を入力してください。" sqref="J25" xr:uid="{F36B6519-7692-4BCB-A116-938026EF2707}">
      <formula1>選択</formula1>
    </dataValidation>
    <dataValidation type="whole" showInputMessage="1" showErrorMessage="1" errorTitle="入力エラー" error="数値（0～99999）を入力してください。" prompt="要医療又は医療中の職員数を入力してください。" sqref="H23" xr:uid="{9F280094-6D08-43A0-8E01-6B04E2EE38B7}">
      <formula1>0</formula1>
      <formula2>99999</formula2>
    </dataValidation>
    <dataValidation type="whole" showInputMessage="1" showErrorMessage="1" errorTitle="入力エラー" error="数値（0～99999）を入力してください。" prompt="検査を受診した人数を入力してください。" sqref="G18:AD18" xr:uid="{2CD53B8F-9191-43DA-B5FB-CB73A9305020}">
      <formula1>0</formula1>
      <formula2>99999</formula2>
    </dataValidation>
    <dataValidation type="whole" showInputMessage="1" showErrorMessage="1" errorTitle="入力エラー" error="数値（0～99999）を入力してください。" prompt="検査を受診した結果、「所見なし」「異常なし」以外と判定された人数を入力してください。" sqref="G19:AD19" xr:uid="{FE58404A-CEBB-4C21-B1F4-7F6C6C976EBB}">
      <formula1>0</formula1>
      <formula2>99999</formula2>
    </dataValidation>
    <dataValidation type="whole" showInputMessage="1" showErrorMessage="1" errorTitle="入力エラー" error="数値（0～99999）を入力してください。" prompt="検査を受診した結果、さらに精密検査が必要と判定された人数を入力してください。" sqref="G20:AA20" xr:uid="{1058EAAC-C4C5-47B1-8DE8-1F502CF452BB}">
      <formula1>0</formula1>
      <formula2>99999</formula2>
    </dataValidation>
    <dataValidation type="whole" showInputMessage="1" showErrorMessage="1" errorTitle="入力エラー" error="数値（0～99999）を入力してください。" prompt="一般定期健康診断の法定検査項目のいずれかが有所見であった人数を入力してください。" sqref="H22:AA22" xr:uid="{D495C89C-1546-4A45-93BD-5F17035FC95D}">
      <formula1>0</formula1>
      <formula2>99999</formula2>
    </dataValidation>
    <dataValidation type="list" showInputMessage="1" showErrorMessage="1" errorTitle="入力エラー" error="二次健康診断を実施している場合は○を入力してください。" prompt="二次健康診断を実施している場合は○を入力してください。" sqref="Q24:R24" xr:uid="{BB6F7C7F-F9B5-48CF-863D-88D8B199C1CC}">
      <formula1>選択</formula1>
    </dataValidation>
    <dataValidation type="list" showInputMessage="1" showErrorMessage="1" errorTitle="入力エラー" error="二次健康診断を実施していない場合は○を入力してください。" prompt="二次健康診断を実施していない場合は○を入力してください。" sqref="Q25:R25" xr:uid="{AC893405-6021-404F-836D-878CD1BDE37F}">
      <formula1>選択</formula1>
    </dataValidation>
    <dataValidation type="whole" allowBlank="1" showInputMessage="1" showErrorMessage="1" errorTitle="入力エラー" error="数値（0～99999）を入力してください。" prompt="二次健康診断の対象者数を入力してください。" sqref="Z24:AB24" xr:uid="{4239DB8F-F349-4CC6-859F-AB6C21F677E8}">
      <formula1>0</formula1>
      <formula2>99999</formula2>
    </dataValidation>
    <dataValidation type="whole" allowBlank="1" showInputMessage="1" showErrorMessage="1" errorTitle="入力エラー" error="数値（0～99999）を入力してください。" prompt="二次健康診断を受診した人数を入力してください。" sqref="Z25:AB25" xr:uid="{1EDD72C6-FEB4-4A78-9364-0D3A2417CAB2}">
      <formula1>0</formula1>
      <formula2>99999</formula2>
    </dataValidation>
  </dataValidations>
  <printOptions horizontalCentered="1"/>
  <pageMargins left="0.78740157480314965" right="0.78740157480314965" top="0.78740157480314965" bottom="0.59055118110236227" header="0.78740157480314965" footer="0.39370078740157483"/>
  <pageSetup paperSize="9" scale="8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20D71-8534-4013-9CD7-CBB3B67557C7}">
  <sheetPr codeName="Sheet3">
    <pageSetUpPr fitToPage="1"/>
  </sheetPr>
  <dimension ref="A1:K29"/>
  <sheetViews>
    <sheetView showGridLines="0" zoomScale="80" zoomScaleNormal="80" zoomScaleSheetLayoutView="100" workbookViewId="0">
      <selection activeCell="N11" sqref="N11"/>
    </sheetView>
  </sheetViews>
  <sheetFormatPr defaultRowHeight="26.1" customHeight="1" x14ac:dyDescent="0.15"/>
  <cols>
    <col min="1" max="1" width="5.625" style="2" customWidth="1"/>
    <col min="2" max="2" width="10.625" style="2" customWidth="1"/>
    <col min="3" max="3" width="11.625" style="2" customWidth="1"/>
    <col min="4" max="4" width="10.625" style="2" customWidth="1"/>
    <col min="5" max="5" width="5.125" style="2" customWidth="1"/>
    <col min="6" max="6" width="5.625" style="2" customWidth="1"/>
    <col min="7" max="7" width="10.625" style="2" customWidth="1"/>
    <col min="8" max="8" width="11.625" style="2" customWidth="1"/>
    <col min="9" max="9" width="10.625" style="2" customWidth="1"/>
    <col min="10" max="10" width="5.25" style="2" bestFit="1" customWidth="1"/>
    <col min="11" max="16384" width="9" style="2"/>
  </cols>
  <sheetData>
    <row r="1" spans="1:11" ht="26.1" customHeight="1" x14ac:dyDescent="0.15">
      <c r="B1" s="18"/>
      <c r="C1" s="18"/>
      <c r="G1" s="57" t="s">
        <v>132</v>
      </c>
      <c r="H1" s="584" t="str">
        <f>IF(ISBLANK(表紙!C9),"",表紙!C9)</f>
        <v/>
      </c>
      <c r="I1" s="586"/>
      <c r="K1" s="18"/>
    </row>
    <row r="2" spans="1:11" ht="26.1" customHeight="1" x14ac:dyDescent="0.15">
      <c r="B2" s="18"/>
      <c r="C2" s="18"/>
      <c r="G2" s="114" t="s">
        <v>133</v>
      </c>
      <c r="H2" s="541" t="str">
        <f>IF(ISBLANK(表紙!C7),"",表紙!C7)</f>
        <v/>
      </c>
      <c r="I2" s="545"/>
      <c r="K2" s="18"/>
    </row>
    <row r="3" spans="1:11" ht="26.1" customHeight="1" x14ac:dyDescent="0.15">
      <c r="B3" s="18"/>
      <c r="C3" s="18"/>
      <c r="G3" s="58" t="s">
        <v>134</v>
      </c>
      <c r="K3" s="18"/>
    </row>
    <row r="4" spans="1:11" s="73" customFormat="1" ht="26.1" customHeight="1" x14ac:dyDescent="0.15">
      <c r="A4" s="70" t="s">
        <v>243</v>
      </c>
      <c r="B4" s="71"/>
      <c r="C4" s="71"/>
      <c r="D4" s="71"/>
      <c r="E4" s="71"/>
      <c r="F4" s="71"/>
      <c r="G4" s="71"/>
      <c r="H4" s="71"/>
      <c r="I4" s="71"/>
      <c r="J4" s="72"/>
    </row>
    <row r="5" spans="1:11" ht="26.1" customHeight="1" x14ac:dyDescent="0.15">
      <c r="A5" s="170" t="s">
        <v>880</v>
      </c>
    </row>
    <row r="6" spans="1:11" ht="26.1" customHeight="1" x14ac:dyDescent="0.15">
      <c r="A6" s="58" t="s">
        <v>237</v>
      </c>
    </row>
    <row r="7" spans="1:11" ht="26.1" customHeight="1" x14ac:dyDescent="0.15">
      <c r="A7" s="584" t="s">
        <v>131</v>
      </c>
      <c r="B7" s="558"/>
      <c r="C7" s="558"/>
      <c r="D7" s="99" t="s">
        <v>14</v>
      </c>
      <c r="F7" s="584" t="s">
        <v>131</v>
      </c>
      <c r="G7" s="558"/>
      <c r="H7" s="558"/>
      <c r="I7" s="99" t="s">
        <v>14</v>
      </c>
    </row>
    <row r="8" spans="1:11" ht="26.1" customHeight="1" x14ac:dyDescent="0.15">
      <c r="A8" s="606" t="s">
        <v>77</v>
      </c>
      <c r="B8" s="32" t="s">
        <v>109</v>
      </c>
      <c r="C8" s="41"/>
      <c r="D8" s="145"/>
      <c r="F8" s="606" t="s">
        <v>78</v>
      </c>
      <c r="G8" s="32" t="s">
        <v>15</v>
      </c>
      <c r="H8" s="41"/>
      <c r="I8" s="145"/>
    </row>
    <row r="9" spans="1:11" ht="26.1" customHeight="1" x14ac:dyDescent="0.15">
      <c r="A9" s="607"/>
      <c r="B9" s="33" t="s">
        <v>16</v>
      </c>
      <c r="C9" s="42"/>
      <c r="D9" s="146"/>
      <c r="F9" s="607"/>
      <c r="G9" s="33" t="s">
        <v>17</v>
      </c>
      <c r="H9" s="42"/>
      <c r="I9" s="146"/>
    </row>
    <row r="10" spans="1:11" ht="26.1" customHeight="1" x14ac:dyDescent="0.15">
      <c r="A10" s="607"/>
      <c r="B10" s="33" t="s">
        <v>18</v>
      </c>
      <c r="C10" s="42"/>
      <c r="D10" s="146"/>
      <c r="F10" s="607"/>
      <c r="G10" s="33" t="s">
        <v>19</v>
      </c>
      <c r="H10" s="42"/>
      <c r="I10" s="146"/>
    </row>
    <row r="11" spans="1:11" ht="26.1" customHeight="1" x14ac:dyDescent="0.15">
      <c r="A11" s="608"/>
      <c r="B11" s="34" t="s">
        <v>20</v>
      </c>
      <c r="C11" s="36"/>
      <c r="D11" s="147"/>
      <c r="F11" s="607"/>
      <c r="G11" s="33" t="s">
        <v>21</v>
      </c>
      <c r="H11" s="42"/>
      <c r="I11" s="146"/>
    </row>
    <row r="12" spans="1:11" ht="26.1" customHeight="1" x14ac:dyDescent="0.15">
      <c r="A12" s="606" t="s">
        <v>22</v>
      </c>
      <c r="B12" s="32" t="s">
        <v>23</v>
      </c>
      <c r="C12" s="41"/>
      <c r="D12" s="145"/>
      <c r="F12" s="608"/>
      <c r="G12" s="34" t="s">
        <v>2</v>
      </c>
      <c r="H12" s="36"/>
      <c r="I12" s="147"/>
    </row>
    <row r="13" spans="1:11" ht="26.1" customHeight="1" x14ac:dyDescent="0.15">
      <c r="A13" s="608"/>
      <c r="B13" s="34" t="s">
        <v>24</v>
      </c>
      <c r="C13" s="36"/>
      <c r="D13" s="147"/>
      <c r="F13" s="609" t="s">
        <v>79</v>
      </c>
      <c r="G13" s="32" t="s">
        <v>25</v>
      </c>
      <c r="H13" s="41"/>
      <c r="I13" s="145"/>
    </row>
    <row r="14" spans="1:11" ht="26.1" customHeight="1" x14ac:dyDescent="0.15">
      <c r="A14" s="603" t="s">
        <v>76</v>
      </c>
      <c r="B14" s="32" t="s">
        <v>26</v>
      </c>
      <c r="C14" s="41"/>
      <c r="D14" s="145"/>
      <c r="F14" s="610"/>
      <c r="G14" s="33" t="s">
        <v>27</v>
      </c>
      <c r="H14" s="42"/>
      <c r="I14" s="146"/>
    </row>
    <row r="15" spans="1:11" ht="26.1" customHeight="1" x14ac:dyDescent="0.15">
      <c r="A15" s="604"/>
      <c r="B15" s="33" t="s">
        <v>28</v>
      </c>
      <c r="C15" s="42"/>
      <c r="D15" s="146"/>
      <c r="F15" s="610"/>
      <c r="G15" s="97" t="s">
        <v>143</v>
      </c>
      <c r="H15" s="65"/>
      <c r="I15" s="148"/>
    </row>
    <row r="16" spans="1:11" ht="26.1" customHeight="1" x14ac:dyDescent="0.15">
      <c r="A16" s="604"/>
      <c r="B16" s="33" t="s">
        <v>29</v>
      </c>
      <c r="C16" s="42"/>
      <c r="D16" s="146"/>
      <c r="F16" s="611"/>
      <c r="G16" s="34" t="s">
        <v>144</v>
      </c>
      <c r="H16" s="36"/>
      <c r="I16" s="147"/>
    </row>
    <row r="17" spans="1:9" ht="26.1" customHeight="1" x14ac:dyDescent="0.15">
      <c r="A17" s="604"/>
      <c r="B17" s="33" t="s">
        <v>1</v>
      </c>
      <c r="C17" s="42"/>
      <c r="D17" s="146"/>
      <c r="F17" s="606" t="s">
        <v>30</v>
      </c>
      <c r="G17" s="32" t="s">
        <v>31</v>
      </c>
      <c r="H17" s="41"/>
      <c r="I17" s="145"/>
    </row>
    <row r="18" spans="1:9" ht="26.1" customHeight="1" x14ac:dyDescent="0.15">
      <c r="A18" s="604"/>
      <c r="B18" s="33" t="s">
        <v>33</v>
      </c>
      <c r="C18" s="42"/>
      <c r="D18" s="146"/>
      <c r="F18" s="607"/>
      <c r="G18" s="33" t="s">
        <v>32</v>
      </c>
      <c r="H18" s="42"/>
      <c r="I18" s="146"/>
    </row>
    <row r="19" spans="1:9" ht="26.1" customHeight="1" x14ac:dyDescent="0.15">
      <c r="A19" s="604"/>
      <c r="B19" s="33" t="s">
        <v>35</v>
      </c>
      <c r="C19" s="42"/>
      <c r="D19" s="146"/>
      <c r="F19" s="608"/>
      <c r="G19" s="34" t="s">
        <v>34</v>
      </c>
      <c r="H19" s="36"/>
      <c r="I19" s="147"/>
    </row>
    <row r="20" spans="1:9" ht="26.1" customHeight="1" x14ac:dyDescent="0.15">
      <c r="A20" s="604"/>
      <c r="B20" s="33" t="s">
        <v>38</v>
      </c>
      <c r="C20" s="42"/>
      <c r="D20" s="146"/>
      <c r="F20" s="98" t="s">
        <v>36</v>
      </c>
      <c r="G20" s="39" t="s">
        <v>37</v>
      </c>
      <c r="H20" s="40"/>
      <c r="I20" s="149"/>
    </row>
    <row r="21" spans="1:9" ht="26.1" customHeight="1" x14ac:dyDescent="0.15">
      <c r="A21" s="604"/>
      <c r="B21" s="33" t="s">
        <v>41</v>
      </c>
      <c r="C21" s="42"/>
      <c r="D21" s="146"/>
      <c r="F21" s="609" t="s">
        <v>39</v>
      </c>
      <c r="G21" s="32" t="s">
        <v>40</v>
      </c>
      <c r="H21" s="41"/>
      <c r="I21" s="145"/>
    </row>
    <row r="22" spans="1:9" ht="26.1" customHeight="1" x14ac:dyDescent="0.15">
      <c r="A22" s="604"/>
      <c r="B22" s="33" t="s">
        <v>43</v>
      </c>
      <c r="C22" s="42"/>
      <c r="D22" s="146"/>
      <c r="F22" s="613"/>
      <c r="G22" s="34" t="s">
        <v>42</v>
      </c>
      <c r="H22" s="36"/>
      <c r="I22" s="147"/>
    </row>
    <row r="23" spans="1:9" ht="26.1" customHeight="1" x14ac:dyDescent="0.15">
      <c r="A23" s="604"/>
      <c r="B23" s="33" t="s">
        <v>44</v>
      </c>
      <c r="C23" s="42"/>
      <c r="D23" s="146"/>
      <c r="F23" s="546" t="s">
        <v>75</v>
      </c>
      <c r="G23" s="612"/>
      <c r="H23" s="40"/>
      <c r="I23" s="149"/>
    </row>
    <row r="24" spans="1:9" ht="26.1" customHeight="1" x14ac:dyDescent="0.15">
      <c r="A24" s="604"/>
      <c r="B24" s="33" t="s">
        <v>45</v>
      </c>
      <c r="C24" s="42"/>
      <c r="D24" s="146"/>
    </row>
    <row r="25" spans="1:9" ht="26.1" customHeight="1" x14ac:dyDescent="0.15">
      <c r="A25" s="604"/>
      <c r="B25" s="33" t="s">
        <v>46</v>
      </c>
      <c r="C25" s="42"/>
      <c r="D25" s="146"/>
    </row>
    <row r="26" spans="1:9" ht="26.1" customHeight="1" x14ac:dyDescent="0.15">
      <c r="A26" s="604"/>
      <c r="B26" s="33" t="s">
        <v>47</v>
      </c>
      <c r="C26" s="42"/>
      <c r="D26" s="146"/>
    </row>
    <row r="27" spans="1:9" ht="26.1" customHeight="1" x14ac:dyDescent="0.15">
      <c r="A27" s="604"/>
      <c r="B27" s="33" t="s">
        <v>48</v>
      </c>
      <c r="C27" s="42"/>
      <c r="D27" s="146"/>
    </row>
    <row r="28" spans="1:9" ht="26.1" customHeight="1" x14ac:dyDescent="0.15">
      <c r="A28" s="605"/>
      <c r="B28" s="34" t="s">
        <v>49</v>
      </c>
      <c r="C28" s="36"/>
      <c r="D28" s="147"/>
    </row>
    <row r="29" spans="1:9" ht="26.1" customHeight="1" x14ac:dyDescent="0.15">
      <c r="A29" s="64"/>
    </row>
  </sheetData>
  <sheetProtection password="FB83" sheet="1"/>
  <mergeCells count="12">
    <mergeCell ref="H1:I1"/>
    <mergeCell ref="H2:I2"/>
    <mergeCell ref="F13:F16"/>
    <mergeCell ref="F23:G23"/>
    <mergeCell ref="F8:F12"/>
    <mergeCell ref="F17:F19"/>
    <mergeCell ref="F21:F22"/>
    <mergeCell ref="A14:A28"/>
    <mergeCell ref="A7:C7"/>
    <mergeCell ref="F7:H7"/>
    <mergeCell ref="A8:A11"/>
    <mergeCell ref="A12:A13"/>
  </mergeCells>
  <phoneticPr fontId="2"/>
  <dataValidations count="1">
    <dataValidation type="list" showInputMessage="1" showErrorMessage="1" errorTitle="入力エラー" error="実施した検査項目に○を選択してください。" prompt="実施した検査項目に○を選択してください。" sqref="D8:D28 I8:I23" xr:uid="{1763063A-C3E6-4D70-AE2F-FF97412519D9}">
      <formula1>選択</formula1>
    </dataValidation>
  </dataValidations>
  <printOptions horizontalCentered="1"/>
  <pageMargins left="0.78740157480314965" right="0.78740157480314965" top="0.78740157480314965" bottom="0.59055118110236227" header="0.78740157480314965"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1A33-6D37-47C2-8F17-C1CB0C647B76}">
  <sheetPr codeName="Sheet4">
    <pageSetUpPr fitToPage="1"/>
  </sheetPr>
  <dimension ref="A1:AF58"/>
  <sheetViews>
    <sheetView showGridLines="0" zoomScale="80" zoomScaleNormal="80" zoomScaleSheetLayoutView="100" workbookViewId="0">
      <selection activeCell="AT9" sqref="AT9"/>
    </sheetView>
  </sheetViews>
  <sheetFormatPr defaultColWidth="4.125" defaultRowHeight="13.5" x14ac:dyDescent="0.15"/>
  <cols>
    <col min="1" max="26" width="3.25" style="3" customWidth="1"/>
    <col min="27" max="28" width="4.125" style="3"/>
    <col min="29" max="29" width="10.625" style="362" hidden="1" customWidth="1"/>
    <col min="30" max="30" width="10.625" style="356" hidden="1" customWidth="1"/>
    <col min="31" max="31" width="20.625" style="356" hidden="1" customWidth="1"/>
    <col min="32" max="32" width="40.625" style="356" hidden="1" customWidth="1"/>
    <col min="33" max="16384" width="4.125" style="3"/>
  </cols>
  <sheetData>
    <row r="1" spans="1:32" s="2" customFormat="1" ht="26.1" customHeight="1" x14ac:dyDescent="0.15">
      <c r="B1" s="18"/>
      <c r="C1" s="18"/>
      <c r="Q1" s="497" t="s">
        <v>132</v>
      </c>
      <c r="R1" s="624"/>
      <c r="S1" s="624"/>
      <c r="T1" s="624"/>
      <c r="U1" s="584" t="str">
        <f>IF(ISBLANK(表紙!C9),"",表紙!C9)</f>
        <v/>
      </c>
      <c r="V1" s="585"/>
      <c r="W1" s="585"/>
      <c r="X1" s="585"/>
      <c r="Y1" s="585"/>
      <c r="Z1" s="586"/>
      <c r="AC1" s="360" t="s">
        <v>632</v>
      </c>
      <c r="AD1" s="359" t="str">
        <f>IF(AF1="","",1)</f>
        <v/>
      </c>
      <c r="AE1" s="357" t="s">
        <v>395</v>
      </c>
      <c r="AF1" s="357" t="str">
        <f>IF(COUNTIF($N$10:$W$10,"○")&gt;1,"対象年齢が複数選択されています。","")</f>
        <v/>
      </c>
    </row>
    <row r="2" spans="1:32" s="2" customFormat="1" ht="26.1" customHeight="1" x14ac:dyDescent="0.15">
      <c r="B2" s="18"/>
      <c r="C2" s="18"/>
      <c r="K2" s="18"/>
      <c r="Q2" s="625" t="s">
        <v>133</v>
      </c>
      <c r="R2" s="626"/>
      <c r="S2" s="626"/>
      <c r="T2" s="626"/>
      <c r="U2" s="541" t="str">
        <f>IF(ISBLANK(表紙!C7),"",表紙!C7)</f>
        <v/>
      </c>
      <c r="V2" s="542"/>
      <c r="W2" s="542"/>
      <c r="X2" s="542"/>
      <c r="Y2" s="542"/>
      <c r="Z2" s="545"/>
      <c r="AC2" s="360" t="s">
        <v>633</v>
      </c>
      <c r="AD2" s="359" t="str">
        <f>IF(AF2="","",MAX(AD1)+1)</f>
        <v/>
      </c>
      <c r="AE2" s="357" t="s">
        <v>395</v>
      </c>
      <c r="AF2" s="357" t="str">
        <f>IF(COUNTIF($F$10:$K$10,"○")=0,IF(COUNTIF($N$10:$W$10,"○")=1,"実施主体が未選択であるが、対象年齢が選択されています。",""),IF(COUNTIF($N$10:$W$10,"○")=0,"実施主体が選択されているが、対象年齢が選択されていません。",""))</f>
        <v/>
      </c>
    </row>
    <row r="3" spans="1:32" s="2" customFormat="1" ht="26.1" customHeight="1" x14ac:dyDescent="0.15">
      <c r="B3" s="18"/>
      <c r="C3" s="18"/>
      <c r="K3" s="18"/>
      <c r="Q3" s="58" t="s">
        <v>134</v>
      </c>
      <c r="R3" s="59"/>
      <c r="S3" s="59"/>
      <c r="T3" s="59"/>
      <c r="AC3" s="360" t="s">
        <v>634</v>
      </c>
      <c r="AD3" s="359" t="str">
        <f>IF(AF3="","",MAX($AD$1:AD2)+1)</f>
        <v/>
      </c>
      <c r="AE3" s="357" t="s">
        <v>395</v>
      </c>
      <c r="AF3" s="357" t="str">
        <f>IF(COUNTIF($F$10:$K$10,"○")=0,IF(ISBLANK($X$10),"","実施主体が未選択であるが、要精密検査及び要医療の合計の割合が入力されています。"),IF(ISBLANK($X$10),"実施主体が選択されているが、要精密検査及び要医療の合計の割合が未入力です。",""))</f>
        <v/>
      </c>
    </row>
    <row r="4" spans="1:32" s="2" customFormat="1" ht="21" customHeight="1" x14ac:dyDescent="0.15">
      <c r="A4" s="69" t="s">
        <v>192</v>
      </c>
      <c r="B4" s="26"/>
      <c r="C4" s="26"/>
      <c r="D4" s="26"/>
      <c r="AC4" s="360" t="s">
        <v>635</v>
      </c>
      <c r="AD4" s="359" t="str">
        <f>IF(AF4="","",MAX($AD$1:AD3)+1)</f>
        <v/>
      </c>
      <c r="AE4" s="357" t="s">
        <v>396</v>
      </c>
      <c r="AF4" s="357" t="str">
        <f>IF(COUNTIF($N$11:$W$11,"○")&gt;1,"対象年齢が複数選択されています。","")</f>
        <v/>
      </c>
    </row>
    <row r="5" spans="1:32" s="2" customFormat="1" ht="21" customHeight="1" x14ac:dyDescent="0.15">
      <c r="B5" s="37" t="s">
        <v>882</v>
      </c>
      <c r="C5" s="37"/>
      <c r="D5" s="37"/>
      <c r="AC5" s="360" t="s">
        <v>636</v>
      </c>
      <c r="AD5" s="359" t="str">
        <f>IF(AF5="","",MAX($AD$1:AD4)+1)</f>
        <v/>
      </c>
      <c r="AE5" s="357" t="s">
        <v>396</v>
      </c>
      <c r="AF5" s="357" t="str">
        <f>IF(COUNTIF($F$11:$K$11,"○")=0,IF(COUNTIF($N$11:$W$11,"○")=1,"実施主体が未選択であるが、対象年齢が選択されています。",""),IF(COUNTIF($N$11:$W$11,"○")=0,"実施主体が選択されているが、対象年齢が選択されていません。",""))</f>
        <v/>
      </c>
    </row>
    <row r="6" spans="1:32" s="2" customFormat="1" ht="21" customHeight="1" x14ac:dyDescent="0.15">
      <c r="B6" s="37" t="s">
        <v>137</v>
      </c>
      <c r="C6" s="37"/>
      <c r="D6" s="37"/>
      <c r="AC6" s="360" t="s">
        <v>637</v>
      </c>
      <c r="AD6" s="359" t="str">
        <f>IF(AF6="","",MAX($AD$1:AD5)+1)</f>
        <v/>
      </c>
      <c r="AE6" s="357" t="s">
        <v>396</v>
      </c>
      <c r="AF6" s="357" t="str">
        <f>IF(COUNTIF($F$11:$K$11,"○")=0,IF(ISBLANK($X$11),"","実施主体が未選択であるが、要精密検査及び要医療の合計の割合が入力されています。"),IF(ISBLANK($X$11),"実施主体が選択されているが、要精密検査及び要医療の合計の割合が未入力です。",""))</f>
        <v/>
      </c>
    </row>
    <row r="7" spans="1:32" s="2" customFormat="1" ht="7.5" customHeight="1" x14ac:dyDescent="0.15">
      <c r="B7" s="37"/>
      <c r="C7" s="37"/>
      <c r="D7" s="37"/>
      <c r="AC7" s="360" t="s">
        <v>638</v>
      </c>
      <c r="AD7" s="359" t="str">
        <f>IF(AF7="","",MAX($AD$1:AD6)+1)</f>
        <v/>
      </c>
      <c r="AE7" s="357" t="s">
        <v>397</v>
      </c>
      <c r="AF7" s="357" t="str">
        <f>IF(COUNTIF($N$12:$W$12,"○")&gt;1,"対象年齢が複数選択されています。","")</f>
        <v/>
      </c>
    </row>
    <row r="8" spans="1:32" ht="25.5" customHeight="1" x14ac:dyDescent="0.15">
      <c r="A8" s="4"/>
      <c r="B8" s="20"/>
      <c r="C8" s="20"/>
      <c r="D8" s="20"/>
      <c r="E8" s="56"/>
      <c r="F8" s="640" t="s">
        <v>114</v>
      </c>
      <c r="G8" s="508"/>
      <c r="H8" s="508"/>
      <c r="I8" s="508"/>
      <c r="J8" s="508"/>
      <c r="K8" s="508"/>
      <c r="L8" s="619" t="s">
        <v>120</v>
      </c>
      <c r="M8" s="617" t="s">
        <v>121</v>
      </c>
      <c r="N8" s="640" t="s">
        <v>115</v>
      </c>
      <c r="O8" s="508"/>
      <c r="P8" s="508"/>
      <c r="Q8" s="508"/>
      <c r="R8" s="508"/>
      <c r="S8" s="508"/>
      <c r="T8" s="508"/>
      <c r="U8" s="508"/>
      <c r="V8" s="508"/>
      <c r="W8" s="508"/>
      <c r="X8" s="619" t="s">
        <v>89</v>
      </c>
      <c r="Y8" s="627" t="s">
        <v>116</v>
      </c>
      <c r="Z8" s="617" t="s">
        <v>235</v>
      </c>
      <c r="AC8" s="360" t="s">
        <v>639</v>
      </c>
      <c r="AD8" s="359" t="str">
        <f>IF(AF8="","",MAX($AD$1:AD7)+1)</f>
        <v/>
      </c>
      <c r="AE8" s="372" t="s">
        <v>397</v>
      </c>
      <c r="AF8" s="372" t="str">
        <f>IF(COUNTIF($F$12:$K$12,"○")=0,IF(COUNTIF($N$12:$W$12,"○")=1,"実施主体が未選択であるが、対象年齢が選択されています。",""),IF(COUNTIF($N$12:$W$12,"○")=0,"実施主体が選択されているが、対象年齢が選択されていません。",""))</f>
        <v/>
      </c>
    </row>
    <row r="9" spans="1:32" ht="125.25" customHeight="1" x14ac:dyDescent="0.15">
      <c r="A9" s="77" t="s">
        <v>207</v>
      </c>
      <c r="B9" s="38"/>
      <c r="C9" s="38"/>
      <c r="D9" s="38"/>
      <c r="E9" s="84" t="s">
        <v>206</v>
      </c>
      <c r="F9" s="641" t="s">
        <v>117</v>
      </c>
      <c r="G9" s="621"/>
      <c r="H9" s="615" t="s">
        <v>118</v>
      </c>
      <c r="I9" s="621"/>
      <c r="J9" s="615" t="s">
        <v>119</v>
      </c>
      <c r="K9" s="616"/>
      <c r="L9" s="620"/>
      <c r="M9" s="639"/>
      <c r="N9" s="641" t="s">
        <v>122</v>
      </c>
      <c r="O9" s="621"/>
      <c r="P9" s="615" t="s">
        <v>123</v>
      </c>
      <c r="Q9" s="621"/>
      <c r="R9" s="615" t="s">
        <v>124</v>
      </c>
      <c r="S9" s="621"/>
      <c r="T9" s="615" t="s">
        <v>125</v>
      </c>
      <c r="U9" s="621"/>
      <c r="V9" s="615" t="s">
        <v>126</v>
      </c>
      <c r="W9" s="616"/>
      <c r="X9" s="620"/>
      <c r="Y9" s="628"/>
      <c r="Z9" s="618"/>
      <c r="AC9" s="360" t="s">
        <v>640</v>
      </c>
      <c r="AD9" s="359" t="str">
        <f>IF(AF9="","",MAX($AD$1:AD8)+1)</f>
        <v/>
      </c>
      <c r="AE9" s="372" t="s">
        <v>397</v>
      </c>
      <c r="AF9" s="372" t="str">
        <f>IF(COUNTIF($F$12:$K$12,"○")=0,IF(ISBLANK($X$12),"","実施主体が未選択であるが、要精密検査及び要医療の合計の割合が入力されています。"),IF(ISBLANK($X$12),"実施主体が選択されているが、要精密検査及び要医療の合計の割合が未入力です。",""))</f>
        <v/>
      </c>
    </row>
    <row r="10" spans="1:32" ht="25.5" customHeight="1" x14ac:dyDescent="0.15">
      <c r="A10" s="630" t="s">
        <v>80</v>
      </c>
      <c r="B10" s="631"/>
      <c r="C10" s="631"/>
      <c r="D10" s="631"/>
      <c r="E10" s="632"/>
      <c r="F10" s="476"/>
      <c r="G10" s="638"/>
      <c r="H10" s="517"/>
      <c r="I10" s="638"/>
      <c r="J10" s="517"/>
      <c r="K10" s="518"/>
      <c r="L10" s="476"/>
      <c r="M10" s="518"/>
      <c r="N10" s="476"/>
      <c r="O10" s="638"/>
      <c r="P10" s="517"/>
      <c r="Q10" s="638"/>
      <c r="R10" s="517"/>
      <c r="S10" s="638"/>
      <c r="T10" s="517"/>
      <c r="U10" s="638"/>
      <c r="V10" s="517"/>
      <c r="W10" s="518"/>
      <c r="X10" s="636"/>
      <c r="Y10" s="637"/>
      <c r="Z10" s="118" t="s">
        <v>251</v>
      </c>
      <c r="AC10" s="360" t="s">
        <v>641</v>
      </c>
      <c r="AD10" s="359" t="str">
        <f>IF(AF10="","",MAX($AD$1:AD9)+1)</f>
        <v/>
      </c>
      <c r="AE10" s="372" t="s">
        <v>333</v>
      </c>
      <c r="AF10" s="372" t="str">
        <f>IF(COUNTIF($N$13:$W$13,"○")&gt;1,"対象年齢が複数選択されています。","")</f>
        <v/>
      </c>
    </row>
    <row r="11" spans="1:32" ht="25.5" customHeight="1" x14ac:dyDescent="0.15">
      <c r="A11" s="645" t="s">
        <v>81</v>
      </c>
      <c r="B11" s="646"/>
      <c r="C11" s="646"/>
      <c r="D11" s="646"/>
      <c r="E11" s="647"/>
      <c r="F11" s="492"/>
      <c r="G11" s="614"/>
      <c r="H11" s="513"/>
      <c r="I11" s="614"/>
      <c r="J11" s="513"/>
      <c r="K11" s="514"/>
      <c r="L11" s="492"/>
      <c r="M11" s="514"/>
      <c r="N11" s="492"/>
      <c r="O11" s="614"/>
      <c r="P11" s="513"/>
      <c r="Q11" s="614"/>
      <c r="R11" s="513"/>
      <c r="S11" s="614"/>
      <c r="T11" s="513"/>
      <c r="U11" s="614"/>
      <c r="V11" s="513"/>
      <c r="W11" s="514"/>
      <c r="X11" s="622"/>
      <c r="Y11" s="623"/>
      <c r="Z11" s="116" t="s">
        <v>251</v>
      </c>
      <c r="AC11" s="360" t="s">
        <v>642</v>
      </c>
      <c r="AD11" s="359" t="str">
        <f>IF(AF11="","",MAX($AD$1:AD10)+1)</f>
        <v/>
      </c>
      <c r="AE11" s="372" t="s">
        <v>333</v>
      </c>
      <c r="AF11" s="372" t="str">
        <f>IF(COUNTIF($F$13:$K$13,"○")=0,IF(COUNTIF($N$13:$W$13,"○")=1,"実施主体が未選択であるが、対象年齢が選択されています。",""),IF(COUNTIF($N$13:$W$13,"○")=0,"実施主体が選択されているが、対象年齢が選択されていません。",""))</f>
        <v/>
      </c>
    </row>
    <row r="12" spans="1:32" ht="25.5" customHeight="1" x14ac:dyDescent="0.15">
      <c r="A12" s="645" t="s">
        <v>82</v>
      </c>
      <c r="B12" s="646"/>
      <c r="C12" s="646"/>
      <c r="D12" s="646"/>
      <c r="E12" s="647"/>
      <c r="F12" s="492"/>
      <c r="G12" s="614"/>
      <c r="H12" s="513"/>
      <c r="I12" s="614"/>
      <c r="J12" s="513"/>
      <c r="K12" s="514"/>
      <c r="L12" s="492"/>
      <c r="M12" s="514"/>
      <c r="N12" s="492"/>
      <c r="O12" s="614"/>
      <c r="P12" s="513"/>
      <c r="Q12" s="614"/>
      <c r="R12" s="513"/>
      <c r="S12" s="614"/>
      <c r="T12" s="513"/>
      <c r="U12" s="614"/>
      <c r="V12" s="513"/>
      <c r="W12" s="514"/>
      <c r="X12" s="622"/>
      <c r="Y12" s="623"/>
      <c r="Z12" s="116" t="s">
        <v>251</v>
      </c>
      <c r="AC12" s="360" t="s">
        <v>643</v>
      </c>
      <c r="AD12" s="359" t="str">
        <f>IF(AF12="","",MAX($AD$1:AD11)+1)</f>
        <v/>
      </c>
      <c r="AE12" s="372" t="s">
        <v>333</v>
      </c>
      <c r="AF12" s="372" t="str">
        <f>IF(COUNTIF($F$13:$K$13,"○")=0,IF(ISBLANK($X$13),"","実施主体が未選択であるが、要精密検査及び要医療の合計の割合が入力されています。"),IF(ISBLANK($X$13),"実施主体が選択されているが、要精密検査及び要医療の合計の割合が未入力です。",""))</f>
        <v/>
      </c>
    </row>
    <row r="13" spans="1:32" ht="25.5" customHeight="1" x14ac:dyDescent="0.15">
      <c r="A13" s="645" t="s">
        <v>3</v>
      </c>
      <c r="B13" s="646"/>
      <c r="C13" s="646"/>
      <c r="D13" s="646"/>
      <c r="E13" s="647"/>
      <c r="F13" s="492"/>
      <c r="G13" s="614"/>
      <c r="H13" s="513"/>
      <c r="I13" s="614"/>
      <c r="J13" s="513"/>
      <c r="K13" s="514"/>
      <c r="L13" s="492"/>
      <c r="M13" s="514"/>
      <c r="N13" s="492"/>
      <c r="O13" s="614"/>
      <c r="P13" s="513"/>
      <c r="Q13" s="614"/>
      <c r="R13" s="513"/>
      <c r="S13" s="614"/>
      <c r="T13" s="513"/>
      <c r="U13" s="614"/>
      <c r="V13" s="513"/>
      <c r="W13" s="514"/>
      <c r="X13" s="622"/>
      <c r="Y13" s="623"/>
      <c r="Z13" s="116" t="s">
        <v>251</v>
      </c>
      <c r="AC13" s="360" t="s">
        <v>644</v>
      </c>
      <c r="AD13" s="359" t="str">
        <f>IF(AF13="","",MAX($AD$1:AD12)+1)</f>
        <v/>
      </c>
      <c r="AE13" s="372" t="s">
        <v>398</v>
      </c>
      <c r="AF13" s="372" t="str">
        <f>IF(COUNTIF($N$14:$W$14,"○")&gt;1,"対象年齢が複数選択されています。","")</f>
        <v/>
      </c>
    </row>
    <row r="14" spans="1:32" ht="25.5" customHeight="1" x14ac:dyDescent="0.15">
      <c r="A14" s="645" t="s">
        <v>83</v>
      </c>
      <c r="B14" s="646"/>
      <c r="C14" s="646"/>
      <c r="D14" s="646"/>
      <c r="E14" s="647"/>
      <c r="F14" s="492"/>
      <c r="G14" s="614"/>
      <c r="H14" s="513"/>
      <c r="I14" s="614"/>
      <c r="J14" s="513"/>
      <c r="K14" s="514"/>
      <c r="L14" s="492"/>
      <c r="M14" s="514"/>
      <c r="N14" s="492"/>
      <c r="O14" s="614"/>
      <c r="P14" s="513"/>
      <c r="Q14" s="614"/>
      <c r="R14" s="513"/>
      <c r="S14" s="614"/>
      <c r="T14" s="513"/>
      <c r="U14" s="614"/>
      <c r="V14" s="513"/>
      <c r="W14" s="514"/>
      <c r="X14" s="622"/>
      <c r="Y14" s="623"/>
      <c r="Z14" s="116" t="s">
        <v>251</v>
      </c>
      <c r="AC14" s="360" t="s">
        <v>645</v>
      </c>
      <c r="AD14" s="359" t="str">
        <f>IF(AF14="","",MAX($AD$1:AD13)+1)</f>
        <v/>
      </c>
      <c r="AE14" s="372" t="s">
        <v>334</v>
      </c>
      <c r="AF14" s="372" t="str">
        <f>IF(COUNTIF($F$14:$K$14,"○")=0,IF(COUNTIF($N$14:$W$14,"○")=1,"実施主体が未選択であるが、対象年齢が選択されています。",""),IF(COUNTIF($N$14:$W$14,"○")=0,"実施主体が選択されているが、対象年齢が選択されていません。",""))</f>
        <v/>
      </c>
    </row>
    <row r="15" spans="1:32" ht="25.5" customHeight="1" x14ac:dyDescent="0.15">
      <c r="A15" s="648" t="s">
        <v>113</v>
      </c>
      <c r="B15" s="649"/>
      <c r="C15" s="649"/>
      <c r="D15" s="649"/>
      <c r="E15" s="650"/>
      <c r="F15" s="474"/>
      <c r="G15" s="629"/>
      <c r="H15" s="515"/>
      <c r="I15" s="629"/>
      <c r="J15" s="515"/>
      <c r="K15" s="516"/>
      <c r="L15" s="474"/>
      <c r="M15" s="516"/>
      <c r="N15" s="474"/>
      <c r="O15" s="629"/>
      <c r="P15" s="515"/>
      <c r="Q15" s="629"/>
      <c r="R15" s="515"/>
      <c r="S15" s="629"/>
      <c r="T15" s="515"/>
      <c r="U15" s="629"/>
      <c r="V15" s="515"/>
      <c r="W15" s="516"/>
      <c r="X15" s="633"/>
      <c r="Y15" s="634"/>
      <c r="Z15" s="117" t="s">
        <v>251</v>
      </c>
      <c r="AC15" s="360" t="s">
        <v>646</v>
      </c>
      <c r="AD15" s="359" t="str">
        <f>IF(AF15="","",MAX($AD$1:AD14)+1)</f>
        <v/>
      </c>
      <c r="AE15" s="372" t="s">
        <v>334</v>
      </c>
      <c r="AF15" s="372" t="str">
        <f>IF(COUNTIF($F$14:$K$14,"○")=0,IF(ISBLANK($X$14),"","実施主体が未選択であるが、要精密検査及び要医療の合計の割合が入力されています。"),IF(ISBLANK($X$14),"実施主体が選択されているが、要精密検査及び要医療の合計の割合が未入力です。",""))</f>
        <v/>
      </c>
    </row>
    <row r="16" spans="1:32" ht="16.5" customHeight="1" x14ac:dyDescent="0.15">
      <c r="AC16" s="360" t="s">
        <v>647</v>
      </c>
      <c r="AD16" s="359" t="str">
        <f>IF(AF16="","",MAX($AD$1:AD15)+1)</f>
        <v/>
      </c>
      <c r="AE16" s="372" t="s">
        <v>231</v>
      </c>
      <c r="AF16" s="372" t="str">
        <f>IF(COUNTIF($N$15:$W$15,"○")&gt;1,"対象年齢が複数選択されています。","")</f>
        <v/>
      </c>
    </row>
    <row r="17" spans="1:32" ht="16.5" customHeight="1" x14ac:dyDescent="0.15">
      <c r="A17" s="61" t="s">
        <v>810</v>
      </c>
      <c r="B17" s="62"/>
      <c r="C17" s="62"/>
      <c r="D17" s="62"/>
      <c r="E17" s="62"/>
      <c r="F17" s="62"/>
      <c r="G17" s="62"/>
      <c r="H17" s="62"/>
      <c r="I17" s="62"/>
      <c r="J17" s="62"/>
      <c r="K17" s="62"/>
      <c r="L17" s="62"/>
      <c r="M17" s="62"/>
      <c r="N17" s="62"/>
      <c r="O17" s="62"/>
      <c r="P17" s="62"/>
      <c r="Q17" s="62"/>
      <c r="R17" s="62"/>
      <c r="S17" s="62"/>
      <c r="T17" s="62"/>
      <c r="U17" s="62"/>
      <c r="V17" s="62"/>
      <c r="W17" s="62"/>
      <c r="X17" s="62"/>
      <c r="Y17" s="62"/>
      <c r="Z17" s="63"/>
      <c r="AC17" s="360" t="s">
        <v>648</v>
      </c>
      <c r="AD17" s="359" t="str">
        <f>IF(AF17="","",MAX($AD$1:AD16)+1)</f>
        <v/>
      </c>
      <c r="AE17" s="372" t="s">
        <v>231</v>
      </c>
      <c r="AF17" s="372" t="str">
        <f>IF(COUNTIF($F$15:$K$15,"○")=0,IF(COUNTIF($N$15:$W$15,"○")=1,"実施主体が未選択であるが、対象年齢が選択されています。",""),IF(COUNTIF($N$15:$W$15,"○")=0,"実施主体が選択されているが、対象年齢が選択されていません。",""))</f>
        <v/>
      </c>
    </row>
    <row r="18" spans="1:32" ht="16.5" customHeight="1" x14ac:dyDescent="0.15">
      <c r="A18" s="150"/>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2"/>
      <c r="AC18" s="360" t="s">
        <v>649</v>
      </c>
      <c r="AD18" s="359" t="str">
        <f>IF(AF18="","",MAX($AD$1:AD17)+1)</f>
        <v/>
      </c>
      <c r="AE18" s="372" t="s">
        <v>231</v>
      </c>
      <c r="AF18" s="372" t="str">
        <f>IF(COUNTIF($F$15:$K$15,"○")=0,IF(ISBLANK($X$15),"","実施主体が未選択であるが、要精密検査及び要医療の合計の割合が入力されています。"),IF(ISBLANK($X$15),"実施主体が選択されているが、要精密検査及び要医療の合計の割合が未入力です。",""))</f>
        <v/>
      </c>
    </row>
    <row r="19" spans="1:32" ht="16.5" customHeight="1" x14ac:dyDescent="0.15">
      <c r="A19" s="150"/>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2"/>
      <c r="AC19" s="360" t="s">
        <v>650</v>
      </c>
      <c r="AD19" s="359" t="str">
        <f>IF(AF19="","",MAX($AD$1:AD18)+1)</f>
        <v/>
      </c>
      <c r="AE19" s="372" t="s">
        <v>399</v>
      </c>
      <c r="AF19" s="372" t="str">
        <f>IF(COUNTIF($Q$28:$Z$28,"○")&gt;1,"対象年齢が複数選択されています。","")</f>
        <v/>
      </c>
    </row>
    <row r="20" spans="1:32" ht="16.5" customHeight="1" x14ac:dyDescent="0.15">
      <c r="A20" s="153"/>
      <c r="B20" s="154"/>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5"/>
      <c r="AC20" s="360" t="s">
        <v>651</v>
      </c>
      <c r="AD20" s="359" t="str">
        <f>IF(AF20="","",MAX($AD$1:AD19)+1)</f>
        <v/>
      </c>
      <c r="AE20" s="372" t="s">
        <v>399</v>
      </c>
      <c r="AF20" s="372" t="str">
        <f>IF(LEN($E$28&amp;$I$28&amp;$M$28)=0,IF(COUNTIF($Q$28:$Z$28,"○")&gt;0,"実施主体が未選択であるが、対象年齢が選択されています。",""),"")</f>
        <v/>
      </c>
    </row>
    <row r="21" spans="1:32" ht="16.5" customHeight="1" x14ac:dyDescent="0.15">
      <c r="AC21" s="360" t="s">
        <v>652</v>
      </c>
      <c r="AD21" s="359" t="str">
        <f>IF(AF21="","",MAX($AD$1:AD20)+1)</f>
        <v/>
      </c>
      <c r="AE21" s="372" t="s">
        <v>399</v>
      </c>
      <c r="AF21" s="372" t="str">
        <f>IF(LEN($G$28&amp;$K$28&amp;$O$28)=0,IF(COUNTIF($Q$28:$Z$28,"○")&gt;0,"費用負担が未選択であるが、対象年齢が選択されています。",""),"")</f>
        <v/>
      </c>
    </row>
    <row r="22" spans="1:32" s="2" customFormat="1" ht="21" customHeight="1" x14ac:dyDescent="0.15">
      <c r="A22" s="69" t="s">
        <v>193</v>
      </c>
      <c r="C22" s="26"/>
      <c r="D22" s="26"/>
      <c r="AC22" s="360" t="s">
        <v>653</v>
      </c>
      <c r="AD22" s="359" t="str">
        <f>IF(AF22="","",MAX($AD$1:AD21)+1)</f>
        <v/>
      </c>
      <c r="AE22" s="372" t="s">
        <v>399</v>
      </c>
      <c r="AF22" s="372" t="str">
        <f>IF(LEN($E$28&amp;$I$28&amp;$M$28)=0,IF(LEN($G$28&amp;$K$28&amp;$O$28)&gt;0,"実施主体が未選択であるが、費用負担が選択されています。",""),"")</f>
        <v/>
      </c>
    </row>
    <row r="23" spans="1:32" s="2" customFormat="1" ht="21" customHeight="1" x14ac:dyDescent="0.15">
      <c r="A23" s="170"/>
      <c r="B23" s="2" t="s">
        <v>884</v>
      </c>
      <c r="AC23" s="360" t="s">
        <v>654</v>
      </c>
      <c r="AD23" s="359" t="str">
        <f>IF(AF23="","",MAX($AD$1:AD22)+1)</f>
        <v/>
      </c>
      <c r="AE23" s="372" t="s">
        <v>399</v>
      </c>
      <c r="AF23" s="357" t="str">
        <f>IF(LEN($G$28&amp;$K$28&amp;$O$28)=0,IF(LEN($E$28&amp;$I$28&amp;$M$28)&gt;0,"費用負担が未選択であるが、実施主体が選択されています。",""),"")</f>
        <v/>
      </c>
    </row>
    <row r="24" spans="1:32" s="2" customFormat="1" ht="21" customHeight="1" x14ac:dyDescent="0.15">
      <c r="B24" s="2" t="s">
        <v>236</v>
      </c>
      <c r="AC24" s="360" t="s">
        <v>655</v>
      </c>
      <c r="AD24" s="359" t="str">
        <f>IF(AF24="","",MAX($AD$1:AD23)+1)</f>
        <v/>
      </c>
      <c r="AE24" s="372" t="s">
        <v>399</v>
      </c>
      <c r="AF24" s="372" t="str">
        <f>IF(LEN($E$28&amp;$I$28&amp;$M$28)&gt;0,IF(COUNTIF($Q$28:$Z$28,"○")=0,"実施主体が選択されていますが、対象年齢が未選択です。",""),"")</f>
        <v/>
      </c>
    </row>
    <row r="25" spans="1:32" s="2" customFormat="1" ht="6" customHeight="1" x14ac:dyDescent="0.15">
      <c r="AC25" s="360" t="s">
        <v>656</v>
      </c>
      <c r="AD25" s="359" t="str">
        <f>IF(AF25="","",MAX($AD$1:AD24)+1)</f>
        <v/>
      </c>
      <c r="AE25" s="372" t="s">
        <v>400</v>
      </c>
      <c r="AF25" s="372" t="str">
        <f>IF(COUNTIF($Q$29:$Z$29,"○")&gt;1,"対象年齢が複数選択されています。","")</f>
        <v/>
      </c>
    </row>
    <row r="26" spans="1:32" ht="25.5" customHeight="1" x14ac:dyDescent="0.15">
      <c r="A26" s="51"/>
      <c r="B26" s="52"/>
      <c r="C26" s="55"/>
      <c r="D26" s="85" t="s">
        <v>208</v>
      </c>
      <c r="E26" s="630" t="s">
        <v>85</v>
      </c>
      <c r="F26" s="631"/>
      <c r="G26" s="631"/>
      <c r="H26" s="632"/>
      <c r="I26" s="630" t="s">
        <v>86</v>
      </c>
      <c r="J26" s="631"/>
      <c r="K26" s="631"/>
      <c r="L26" s="632"/>
      <c r="M26" s="630" t="s">
        <v>130</v>
      </c>
      <c r="N26" s="631"/>
      <c r="O26" s="631"/>
      <c r="P26" s="632"/>
      <c r="Q26" s="630" t="s">
        <v>84</v>
      </c>
      <c r="R26" s="631"/>
      <c r="S26" s="631"/>
      <c r="T26" s="631"/>
      <c r="U26" s="631"/>
      <c r="V26" s="631"/>
      <c r="W26" s="631"/>
      <c r="X26" s="631"/>
      <c r="Y26" s="631"/>
      <c r="Z26" s="632"/>
      <c r="AC26" s="360" t="s">
        <v>657</v>
      </c>
      <c r="AD26" s="359" t="str">
        <f>IF(AF26="","",MAX($AD$1:AD25)+1)</f>
        <v/>
      </c>
      <c r="AE26" s="372" t="s">
        <v>400</v>
      </c>
      <c r="AF26" s="357" t="str">
        <f>IF(LEN($E$29&amp;$I$29&amp;$M$29)=0,IF(COUNTIF($Q$29:$Z$29,"○")&gt;0,"実施主体が未選択であるが、対象年齢が選択されています。",""),"")</f>
        <v/>
      </c>
    </row>
    <row r="27" spans="1:32" ht="85.5" customHeight="1" x14ac:dyDescent="0.15">
      <c r="A27" s="77" t="s">
        <v>209</v>
      </c>
      <c r="B27" s="53"/>
      <c r="C27" s="53"/>
      <c r="D27" s="54"/>
      <c r="E27" s="635" t="s">
        <v>127</v>
      </c>
      <c r="F27" s="621"/>
      <c r="G27" s="615" t="s">
        <v>128</v>
      </c>
      <c r="H27" s="651"/>
      <c r="I27" s="635" t="s">
        <v>127</v>
      </c>
      <c r="J27" s="621"/>
      <c r="K27" s="615" t="s">
        <v>128</v>
      </c>
      <c r="L27" s="651"/>
      <c r="M27" s="635" t="s">
        <v>127</v>
      </c>
      <c r="N27" s="621"/>
      <c r="O27" s="615" t="s">
        <v>128</v>
      </c>
      <c r="P27" s="651"/>
      <c r="Q27" s="635" t="s">
        <v>122</v>
      </c>
      <c r="R27" s="621"/>
      <c r="S27" s="615" t="s">
        <v>123</v>
      </c>
      <c r="T27" s="621"/>
      <c r="U27" s="615" t="s">
        <v>124</v>
      </c>
      <c r="V27" s="621"/>
      <c r="W27" s="615" t="s">
        <v>125</v>
      </c>
      <c r="X27" s="621"/>
      <c r="Y27" s="615" t="s">
        <v>126</v>
      </c>
      <c r="Z27" s="651"/>
      <c r="AC27" s="360" t="s">
        <v>658</v>
      </c>
      <c r="AD27" s="359" t="str">
        <f>IF(AF27="","",MAX($AD$1:AD26)+1)</f>
        <v/>
      </c>
      <c r="AE27" s="372" t="s">
        <v>400</v>
      </c>
      <c r="AF27" s="357" t="str">
        <f>IF(LEN($G$29&amp;$K$29&amp;$O$29)=0,IF(COUNTIF($Q$29:$Z$29,"○")&gt;0,"費用負担が未選択であるが、対象年齢が選択されています。",""),"")</f>
        <v/>
      </c>
    </row>
    <row r="28" spans="1:32" ht="25.5" customHeight="1" x14ac:dyDescent="0.15">
      <c r="A28" s="507" t="s">
        <v>50</v>
      </c>
      <c r="B28" s="508"/>
      <c r="C28" s="508"/>
      <c r="D28" s="509"/>
      <c r="E28" s="476"/>
      <c r="F28" s="643"/>
      <c r="G28" s="517"/>
      <c r="H28" s="477"/>
      <c r="I28" s="476"/>
      <c r="J28" s="643"/>
      <c r="K28" s="517"/>
      <c r="L28" s="477"/>
      <c r="M28" s="476"/>
      <c r="N28" s="643"/>
      <c r="O28" s="517"/>
      <c r="P28" s="477"/>
      <c r="Q28" s="476"/>
      <c r="R28" s="643"/>
      <c r="S28" s="517"/>
      <c r="T28" s="643"/>
      <c r="U28" s="517"/>
      <c r="V28" s="643"/>
      <c r="W28" s="517"/>
      <c r="X28" s="643"/>
      <c r="Y28" s="517"/>
      <c r="Z28" s="477"/>
      <c r="AC28" s="360" t="s">
        <v>659</v>
      </c>
      <c r="AD28" s="359" t="str">
        <f>IF(AF28="","",MAX($AD$1:AD27)+1)</f>
        <v/>
      </c>
      <c r="AE28" s="372" t="s">
        <v>400</v>
      </c>
      <c r="AF28" s="357" t="str">
        <f>IF(LEN($E$29&amp;$I$29&amp;$M$29)=0,IF(LEN($G$29&amp;$K$29&amp;$O$29)&gt;0,"実施主体が未選択であるが、費用負担が選択されています。",""),"")</f>
        <v/>
      </c>
    </row>
    <row r="29" spans="1:32" ht="25.5" customHeight="1" x14ac:dyDescent="0.15">
      <c r="A29" s="494" t="s">
        <v>87</v>
      </c>
      <c r="B29" s="495"/>
      <c r="C29" s="495"/>
      <c r="D29" s="496"/>
      <c r="E29" s="492"/>
      <c r="F29" s="644"/>
      <c r="G29" s="513"/>
      <c r="H29" s="493"/>
      <c r="I29" s="492"/>
      <c r="J29" s="644"/>
      <c r="K29" s="513"/>
      <c r="L29" s="493"/>
      <c r="M29" s="492"/>
      <c r="N29" s="644"/>
      <c r="O29" s="513"/>
      <c r="P29" s="493"/>
      <c r="Q29" s="492"/>
      <c r="R29" s="644"/>
      <c r="S29" s="513"/>
      <c r="T29" s="644"/>
      <c r="U29" s="513"/>
      <c r="V29" s="644"/>
      <c r="W29" s="513"/>
      <c r="X29" s="644"/>
      <c r="Y29" s="513"/>
      <c r="Z29" s="493"/>
      <c r="AC29" s="360" t="s">
        <v>660</v>
      </c>
      <c r="AD29" s="359" t="str">
        <f>IF(AF29="","",MAX($AD$1:AD28)+1)</f>
        <v/>
      </c>
      <c r="AE29" s="372" t="s">
        <v>400</v>
      </c>
      <c r="AF29" s="357" t="str">
        <f>IF(LEN($G$29&amp;$K$29&amp;$O$29)=0,IF(LEN($E$29&amp;$I$29&amp;$M$29)&gt;0,"費用負担が未選択であるが、実施主体が選択されています。",""),"")</f>
        <v/>
      </c>
    </row>
    <row r="30" spans="1:32" ht="25.5" customHeight="1" x14ac:dyDescent="0.15">
      <c r="A30" s="587" t="s">
        <v>88</v>
      </c>
      <c r="B30" s="588"/>
      <c r="C30" s="588"/>
      <c r="D30" s="589"/>
      <c r="E30" s="474"/>
      <c r="F30" s="642"/>
      <c r="G30" s="515"/>
      <c r="H30" s="475"/>
      <c r="I30" s="474"/>
      <c r="J30" s="642"/>
      <c r="K30" s="515"/>
      <c r="L30" s="475"/>
      <c r="M30" s="474"/>
      <c r="N30" s="642"/>
      <c r="O30" s="515"/>
      <c r="P30" s="475"/>
      <c r="Q30" s="474"/>
      <c r="R30" s="642"/>
      <c r="S30" s="515"/>
      <c r="T30" s="642"/>
      <c r="U30" s="515"/>
      <c r="V30" s="642"/>
      <c r="W30" s="515"/>
      <c r="X30" s="642"/>
      <c r="Y30" s="515"/>
      <c r="Z30" s="475"/>
      <c r="AC30" s="360" t="s">
        <v>661</v>
      </c>
      <c r="AD30" s="359" t="str">
        <f>IF(AF30="","",MAX($AD$1:AD29)+1)</f>
        <v/>
      </c>
      <c r="AE30" s="372" t="s">
        <v>400</v>
      </c>
      <c r="AF30" s="357" t="str">
        <f>IF(LEN($E$29&amp;$I$29&amp;$M$29)&gt;0,IF(COUNTIF($Q$29:$Z$29,"○")=0,"実施主体が選択されていますが、対象年齢が未選択です。",""),"")</f>
        <v/>
      </c>
    </row>
    <row r="31" spans="1:32" x14ac:dyDescent="0.15">
      <c r="AC31" s="360" t="s">
        <v>663</v>
      </c>
      <c r="AD31" s="359" t="str">
        <f>IF(AF31="","",MAX($AD$1:AD30)+1)</f>
        <v/>
      </c>
      <c r="AE31" s="372" t="s">
        <v>662</v>
      </c>
      <c r="AF31" s="357" t="str">
        <f>IF(COUNTIF($Q$30:$Z$30,"○")&gt;1,"対象年齢が複数選択されています。","")</f>
        <v/>
      </c>
    </row>
    <row r="32" spans="1:32" ht="16.5" customHeight="1" x14ac:dyDescent="0.15">
      <c r="A32" s="61" t="s">
        <v>138</v>
      </c>
      <c r="B32" s="62"/>
      <c r="C32" s="62"/>
      <c r="D32" s="62"/>
      <c r="E32" s="62"/>
      <c r="F32" s="62"/>
      <c r="G32" s="62"/>
      <c r="H32" s="62"/>
      <c r="I32" s="62"/>
      <c r="J32" s="62"/>
      <c r="K32" s="62"/>
      <c r="L32" s="62"/>
      <c r="M32" s="62"/>
      <c r="N32" s="62"/>
      <c r="O32" s="62"/>
      <c r="P32" s="62"/>
      <c r="Q32" s="62"/>
      <c r="R32" s="62"/>
      <c r="S32" s="62"/>
      <c r="T32" s="62"/>
      <c r="U32" s="62"/>
      <c r="V32" s="62"/>
      <c r="W32" s="62"/>
      <c r="X32" s="62"/>
      <c r="Y32" s="62"/>
      <c r="Z32" s="63"/>
      <c r="AC32" s="360" t="s">
        <v>664</v>
      </c>
      <c r="AD32" s="359" t="str">
        <f>IF(AF32="","",MAX($AD$1:AD31)+1)</f>
        <v/>
      </c>
      <c r="AE32" s="372" t="s">
        <v>662</v>
      </c>
      <c r="AF32" s="357" t="str">
        <f>IF(LEN($E$30&amp;$I$30&amp;$M$30)=0,IF(COUNTIF($Q$30:$Z$30,"○")&gt;0,"実施主体が未選択であるが、対象年齢が選択されています。",""),"")</f>
        <v/>
      </c>
    </row>
    <row r="33" spans="1:32" ht="16.5" customHeight="1" x14ac:dyDescent="0.15">
      <c r="A33" s="150"/>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2"/>
      <c r="AC33" s="360" t="s">
        <v>665</v>
      </c>
      <c r="AD33" s="359" t="str">
        <f>IF(AF33="","",MAX($AD$1:AD32)+1)</f>
        <v/>
      </c>
      <c r="AE33" s="372" t="s">
        <v>662</v>
      </c>
      <c r="AF33" s="357" t="str">
        <f>IF(LEN($G$30&amp;$K$30&amp;$O$30)=0,IF(COUNTIF($Q$30:$Z$30,"○")&gt;0,"費用負担が未選択であるが、対象年齢が選択されています。",""),"")</f>
        <v/>
      </c>
    </row>
    <row r="34" spans="1:32" ht="16.5" customHeight="1" x14ac:dyDescent="0.15">
      <c r="A34" s="150"/>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2"/>
      <c r="AC34" s="360" t="s">
        <v>666</v>
      </c>
      <c r="AD34" s="359" t="str">
        <f>IF(AF34="","",MAX($AD$1:AD33)+1)</f>
        <v/>
      </c>
      <c r="AE34" s="372" t="s">
        <v>662</v>
      </c>
      <c r="AF34" s="357" t="str">
        <f>IF(LEN($E$30&amp;$I$30&amp;$M$30)=0,IF(LEN($G$30&amp;$K$30&amp;$O$30)&gt;0,"実施主体が未選択であるが、費用負担が選択されています。",""),"")</f>
        <v/>
      </c>
    </row>
    <row r="35" spans="1:32" ht="16.5" customHeight="1" x14ac:dyDescent="0.15">
      <c r="A35" s="153"/>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5"/>
      <c r="AC35" s="360" t="s">
        <v>667</v>
      </c>
      <c r="AD35" s="359" t="str">
        <f>IF(AF35="","",MAX($AD$1:AD34)+1)</f>
        <v/>
      </c>
      <c r="AE35" s="372" t="s">
        <v>662</v>
      </c>
      <c r="AF35" s="357" t="str">
        <f>IF(LEN($G$30&amp;$K$30&amp;$O$30)=0,IF(LEN($E$30&amp;$I$30&amp;$M$30)&gt;0,"費用負担が未選択であるが、実施主体が選択されています。",""),"")</f>
        <v/>
      </c>
    </row>
    <row r="36" spans="1:32" x14ac:dyDescent="0.15">
      <c r="AC36" s="360" t="s">
        <v>668</v>
      </c>
      <c r="AD36" s="359" t="str">
        <f>IF(AF36="","",MAX($AD$1:AD35)+1)</f>
        <v/>
      </c>
      <c r="AE36" s="372" t="s">
        <v>662</v>
      </c>
      <c r="AF36" s="357" t="str">
        <f>IF(LEN($E$30&amp;$I$30&amp;$M$30)&gt;0,IF(COUNTIF($Q$30:$Z$30,"○")=0,"実施主体が選択されていますが、対象年齢が未選択です。",""),"")</f>
        <v/>
      </c>
    </row>
    <row r="37" spans="1:32" ht="15" customHeight="1" x14ac:dyDescent="0.15">
      <c r="A37" s="652" t="s">
        <v>393</v>
      </c>
      <c r="B37" s="653"/>
      <c r="C37" s="653"/>
      <c r="D37" s="653"/>
      <c r="E37" s="653"/>
      <c r="F37" s="654"/>
      <c r="G37" s="652" t="s">
        <v>394</v>
      </c>
      <c r="H37" s="653"/>
      <c r="I37" s="653"/>
      <c r="J37" s="653"/>
      <c r="K37" s="653"/>
      <c r="L37" s="653"/>
      <c r="M37" s="653"/>
      <c r="N37" s="653"/>
      <c r="O37" s="653"/>
      <c r="P37" s="653"/>
      <c r="Q37" s="653"/>
      <c r="R37" s="653"/>
      <c r="S37" s="653"/>
      <c r="T37" s="653"/>
      <c r="U37" s="653"/>
      <c r="V37" s="653"/>
      <c r="W37" s="653"/>
      <c r="X37" s="653"/>
      <c r="Y37" s="653"/>
      <c r="Z37" s="654"/>
    </row>
    <row r="38" spans="1:32" ht="15" customHeight="1" x14ac:dyDescent="0.15">
      <c r="A38" s="248" t="str">
        <f>IF(ISERROR(VLOOKUP(1,AD:AE,2,FALSE)),"",VLOOKUP(1,AD:AE,2,FALSE))</f>
        <v/>
      </c>
      <c r="B38" s="249"/>
      <c r="C38" s="249"/>
      <c r="D38" s="249"/>
      <c r="E38" s="249"/>
      <c r="F38" s="250"/>
      <c r="G38" s="248" t="str">
        <f>IF(ISERROR(VLOOKUP(1,AD:AF,3,FALSE)),"",VLOOKUP(1,AD:AF,3,FALSE))</f>
        <v/>
      </c>
      <c r="H38" s="249"/>
      <c r="I38" s="249"/>
      <c r="J38" s="249"/>
      <c r="K38" s="249"/>
      <c r="L38" s="249"/>
      <c r="M38" s="249"/>
      <c r="N38" s="249"/>
      <c r="O38" s="249"/>
      <c r="P38" s="249"/>
      <c r="Q38" s="249"/>
      <c r="R38" s="249"/>
      <c r="S38" s="249"/>
      <c r="T38" s="249"/>
      <c r="U38" s="249"/>
      <c r="V38" s="249"/>
      <c r="W38" s="249"/>
      <c r="X38" s="249"/>
      <c r="Y38" s="249"/>
      <c r="Z38" s="250"/>
    </row>
    <row r="39" spans="1:32" ht="15" customHeight="1" x14ac:dyDescent="0.15">
      <c r="A39" s="248" t="str">
        <f>IF(ISERROR(VLOOKUP(2,AD:AE,2,FALSE)),"",VLOOKUP(2,AD:AE,2,FALSE))</f>
        <v/>
      </c>
      <c r="B39" s="249"/>
      <c r="C39" s="249"/>
      <c r="D39" s="249"/>
      <c r="E39" s="249"/>
      <c r="F39" s="250"/>
      <c r="G39" s="248" t="str">
        <f>IF(ISERROR(VLOOKUP(2,AD:AF,3,FALSE)),"",VLOOKUP(2,AD:AF,3,FALSE))</f>
        <v/>
      </c>
      <c r="H39" s="249"/>
      <c r="I39" s="249"/>
      <c r="J39" s="249"/>
      <c r="K39" s="249"/>
      <c r="L39" s="249"/>
      <c r="M39" s="249"/>
      <c r="N39" s="249"/>
      <c r="O39" s="249"/>
      <c r="P39" s="249"/>
      <c r="Q39" s="249"/>
      <c r="R39" s="249"/>
      <c r="S39" s="249"/>
      <c r="T39" s="249"/>
      <c r="U39" s="249"/>
      <c r="V39" s="249"/>
      <c r="W39" s="249"/>
      <c r="X39" s="249"/>
      <c r="Y39" s="249"/>
      <c r="Z39" s="250"/>
    </row>
    <row r="40" spans="1:32" ht="15" customHeight="1" x14ac:dyDescent="0.15">
      <c r="A40" s="248" t="str">
        <f>IF(ISERROR(VLOOKUP(3,AD:AE,2,FALSE)),"",VLOOKUP(3,AD:AE,2,FALSE))</f>
        <v/>
      </c>
      <c r="B40" s="249"/>
      <c r="C40" s="249"/>
      <c r="D40" s="249"/>
      <c r="E40" s="249"/>
      <c r="F40" s="250"/>
      <c r="G40" s="248" t="str">
        <f>IF(ISERROR(VLOOKUP(3,AD:AF,3,FALSE)),"",VLOOKUP(3,AD:AF,3,FALSE))</f>
        <v/>
      </c>
      <c r="H40" s="249"/>
      <c r="I40" s="249"/>
      <c r="J40" s="249"/>
      <c r="K40" s="249"/>
      <c r="L40" s="249"/>
      <c r="M40" s="249"/>
      <c r="N40" s="249"/>
      <c r="O40" s="249"/>
      <c r="P40" s="249"/>
      <c r="Q40" s="249"/>
      <c r="R40" s="249"/>
      <c r="S40" s="249"/>
      <c r="T40" s="249"/>
      <c r="U40" s="249"/>
      <c r="V40" s="249"/>
      <c r="W40" s="249"/>
      <c r="X40" s="249"/>
      <c r="Y40" s="249"/>
      <c r="Z40" s="250"/>
    </row>
    <row r="41" spans="1:32" ht="15" customHeight="1" x14ac:dyDescent="0.15">
      <c r="A41" s="248" t="str">
        <f>IF(ISERROR(VLOOKUP(4,AD:AE,2,FALSE)),"",VLOOKUP(4,AD:AE,2,FALSE))</f>
        <v/>
      </c>
      <c r="B41" s="249"/>
      <c r="C41" s="249"/>
      <c r="D41" s="249"/>
      <c r="E41" s="249"/>
      <c r="F41" s="250"/>
      <c r="G41" s="248" t="str">
        <f>IF(ISERROR(VLOOKUP(4,AD:AF,3,FALSE)),"",VLOOKUP(4,AD:AF,3,FALSE))</f>
        <v/>
      </c>
      <c r="H41" s="249"/>
      <c r="I41" s="249"/>
      <c r="J41" s="249"/>
      <c r="K41" s="249"/>
      <c r="L41" s="249"/>
      <c r="M41" s="249"/>
      <c r="N41" s="249"/>
      <c r="O41" s="249"/>
      <c r="P41" s="249"/>
      <c r="Q41" s="249"/>
      <c r="R41" s="249"/>
      <c r="S41" s="249"/>
      <c r="T41" s="249"/>
      <c r="U41" s="249"/>
      <c r="V41" s="249"/>
      <c r="W41" s="249"/>
      <c r="X41" s="249"/>
      <c r="Y41" s="249"/>
      <c r="Z41" s="250"/>
    </row>
    <row r="42" spans="1:32" ht="15" customHeight="1" x14ac:dyDescent="0.15">
      <c r="A42" s="248" t="str">
        <f>IF(ISERROR(VLOOKUP(5,AD:AE,2,FALSE)),"",VLOOKUP(5,AD:AE,2,FALSE))</f>
        <v/>
      </c>
      <c r="B42" s="249"/>
      <c r="C42" s="249"/>
      <c r="D42" s="249"/>
      <c r="E42" s="249"/>
      <c r="F42" s="250"/>
      <c r="G42" s="248" t="str">
        <f>IF(ISERROR(VLOOKUP(5,AD:AF,3,FALSE)),"",VLOOKUP(5,AD:AF,3,FALSE))</f>
        <v/>
      </c>
      <c r="H42" s="249"/>
      <c r="I42" s="249"/>
      <c r="J42" s="249"/>
      <c r="K42" s="249"/>
      <c r="L42" s="249"/>
      <c r="M42" s="249"/>
      <c r="N42" s="249"/>
      <c r="O42" s="249"/>
      <c r="P42" s="249"/>
      <c r="Q42" s="249"/>
      <c r="R42" s="249"/>
      <c r="S42" s="249"/>
      <c r="T42" s="249"/>
      <c r="U42" s="249"/>
      <c r="V42" s="249"/>
      <c r="W42" s="249"/>
      <c r="X42" s="249"/>
      <c r="Y42" s="249"/>
      <c r="Z42" s="250"/>
    </row>
    <row r="43" spans="1:32" ht="15" customHeight="1" x14ac:dyDescent="0.15">
      <c r="A43" s="248" t="str">
        <f>IF(ISERROR(VLOOKUP(6,AD:AE,2,FALSE)),"",VLOOKUP(6,AD:AE,2,FALSE))</f>
        <v/>
      </c>
      <c r="B43" s="249"/>
      <c r="C43" s="249"/>
      <c r="D43" s="249"/>
      <c r="E43" s="249"/>
      <c r="F43" s="250"/>
      <c r="G43" s="248" t="str">
        <f>IF(ISERROR(VLOOKUP(6,AD:AF,3,FALSE)),"",VLOOKUP(6,AD:AF,3,FALSE))</f>
        <v/>
      </c>
      <c r="H43" s="249"/>
      <c r="I43" s="249"/>
      <c r="J43" s="249"/>
      <c r="K43" s="249"/>
      <c r="L43" s="249"/>
      <c r="M43" s="249"/>
      <c r="N43" s="249"/>
      <c r="O43" s="249"/>
      <c r="P43" s="249"/>
      <c r="Q43" s="249"/>
      <c r="R43" s="249"/>
      <c r="S43" s="249"/>
      <c r="T43" s="249"/>
      <c r="U43" s="249"/>
      <c r="V43" s="249"/>
      <c r="W43" s="249"/>
      <c r="X43" s="249"/>
      <c r="Y43" s="249"/>
      <c r="Z43" s="250"/>
    </row>
    <row r="44" spans="1:32" ht="15" customHeight="1" x14ac:dyDescent="0.15">
      <c r="A44" s="248" t="str">
        <f>IF(ISERROR(VLOOKUP(7,AD:AE,2,FALSE)),"",VLOOKUP(7,AD:AE,2,FALSE))</f>
        <v/>
      </c>
      <c r="B44" s="249"/>
      <c r="C44" s="249"/>
      <c r="D44" s="249"/>
      <c r="E44" s="249"/>
      <c r="F44" s="250"/>
      <c r="G44" s="248" t="str">
        <f>IF(ISERROR(VLOOKUP(7,AD:AF,3,FALSE)),"",VLOOKUP(7,AD:AF,3,FALSE))</f>
        <v/>
      </c>
      <c r="H44" s="249"/>
      <c r="I44" s="249"/>
      <c r="J44" s="249"/>
      <c r="K44" s="249"/>
      <c r="L44" s="249"/>
      <c r="M44" s="249"/>
      <c r="N44" s="249"/>
      <c r="O44" s="249"/>
      <c r="P44" s="249"/>
      <c r="Q44" s="249"/>
      <c r="R44" s="249"/>
      <c r="S44" s="249"/>
      <c r="T44" s="249"/>
      <c r="U44" s="249"/>
      <c r="V44" s="249"/>
      <c r="W44" s="249"/>
      <c r="X44" s="249"/>
      <c r="Y44" s="249"/>
      <c r="Z44" s="250"/>
    </row>
    <row r="45" spans="1:32" ht="15" customHeight="1" x14ac:dyDescent="0.15">
      <c r="A45" s="248" t="str">
        <f>IF(ISERROR(VLOOKUP(8,AD:AE,2,FALSE)),"",VLOOKUP(8,AD:AE,2,FALSE))</f>
        <v/>
      </c>
      <c r="B45" s="249"/>
      <c r="C45" s="249"/>
      <c r="D45" s="249"/>
      <c r="E45" s="249"/>
      <c r="F45" s="250"/>
      <c r="G45" s="248" t="str">
        <f>IF(ISERROR(VLOOKUP(8,AD:AF,3,FALSE)),"",VLOOKUP(8,AD:AF,3,FALSE))</f>
        <v/>
      </c>
      <c r="H45" s="249"/>
      <c r="I45" s="249"/>
      <c r="J45" s="249"/>
      <c r="K45" s="249"/>
      <c r="L45" s="249"/>
      <c r="M45" s="249"/>
      <c r="N45" s="249"/>
      <c r="O45" s="249"/>
      <c r="P45" s="249"/>
      <c r="Q45" s="249"/>
      <c r="R45" s="249"/>
      <c r="S45" s="249"/>
      <c r="T45" s="249"/>
      <c r="U45" s="249"/>
      <c r="V45" s="249"/>
      <c r="W45" s="249"/>
      <c r="X45" s="249"/>
      <c r="Y45" s="249"/>
      <c r="Z45" s="250"/>
    </row>
    <row r="46" spans="1:32" ht="15" customHeight="1" x14ac:dyDescent="0.15">
      <c r="A46" s="248" t="str">
        <f>IF(ISERROR(VLOOKUP(9,AD:AE,2,FALSE)),"",VLOOKUP(9,AD:AE,2,FALSE))</f>
        <v/>
      </c>
      <c r="B46" s="249"/>
      <c r="C46" s="249"/>
      <c r="D46" s="249"/>
      <c r="E46" s="249"/>
      <c r="F46" s="250"/>
      <c r="G46" s="248" t="str">
        <f>IF(ISERROR(VLOOKUP(9,AD:AF,3,FALSE)),"",VLOOKUP(9,AD:AF,3,FALSE))</f>
        <v/>
      </c>
      <c r="H46" s="249"/>
      <c r="I46" s="249"/>
      <c r="J46" s="249"/>
      <c r="K46" s="249"/>
      <c r="L46" s="249"/>
      <c r="M46" s="249"/>
      <c r="N46" s="249"/>
      <c r="O46" s="249"/>
      <c r="P46" s="249"/>
      <c r="Q46" s="249"/>
      <c r="R46" s="249"/>
      <c r="S46" s="249"/>
      <c r="T46" s="249"/>
      <c r="U46" s="249"/>
      <c r="V46" s="249"/>
      <c r="W46" s="249"/>
      <c r="X46" s="249"/>
      <c r="Y46" s="249"/>
      <c r="Z46" s="250"/>
    </row>
    <row r="47" spans="1:32" ht="15" customHeight="1" x14ac:dyDescent="0.15">
      <c r="A47" s="248" t="str">
        <f>IF(ISERROR(VLOOKUP(10,AD:AE,2,FALSE)),"",VLOOKUP(10,AD:AE,2,FALSE))</f>
        <v/>
      </c>
      <c r="B47" s="249"/>
      <c r="C47" s="249"/>
      <c r="D47" s="249"/>
      <c r="E47" s="249"/>
      <c r="F47" s="250"/>
      <c r="G47" s="248" t="str">
        <f>IF(ISERROR(VLOOKUP(10,AD:AF,3,FALSE)),"",VLOOKUP(10,AD:AF,3,FALSE))</f>
        <v/>
      </c>
      <c r="H47" s="249"/>
      <c r="I47" s="249"/>
      <c r="J47" s="249"/>
      <c r="K47" s="249"/>
      <c r="L47" s="249"/>
      <c r="M47" s="249"/>
      <c r="N47" s="249"/>
      <c r="O47" s="249"/>
      <c r="P47" s="249"/>
      <c r="Q47" s="249"/>
      <c r="R47" s="249"/>
      <c r="S47" s="249"/>
      <c r="T47" s="249"/>
      <c r="U47" s="249"/>
      <c r="V47" s="249"/>
      <c r="W47" s="249"/>
      <c r="X47" s="249"/>
      <c r="Y47" s="249"/>
      <c r="Z47" s="250"/>
    </row>
    <row r="48" spans="1:32" ht="15" customHeight="1" x14ac:dyDescent="0.15">
      <c r="A48" s="248" t="str">
        <f>IF(ISERROR(VLOOKUP(11,AD:AE,2,FALSE)),"",VLOOKUP(11,AD:AE,2,FALSE))</f>
        <v/>
      </c>
      <c r="B48" s="249"/>
      <c r="C48" s="249"/>
      <c r="D48" s="249"/>
      <c r="E48" s="249"/>
      <c r="F48" s="250"/>
      <c r="G48" s="248" t="str">
        <f>IF(ISERROR(VLOOKUP(11,AD:AF,3,FALSE)),"",VLOOKUP(11,AD:AF,3,FALSE))</f>
        <v/>
      </c>
      <c r="H48" s="249"/>
      <c r="I48" s="249"/>
      <c r="J48" s="249"/>
      <c r="K48" s="249"/>
      <c r="L48" s="249"/>
      <c r="M48" s="249"/>
      <c r="N48" s="249"/>
      <c r="O48" s="249"/>
      <c r="P48" s="249"/>
      <c r="Q48" s="249"/>
      <c r="R48" s="249"/>
      <c r="S48" s="249"/>
      <c r="T48" s="249"/>
      <c r="U48" s="249"/>
      <c r="V48" s="249"/>
      <c r="W48" s="249"/>
      <c r="X48" s="249"/>
      <c r="Y48" s="249"/>
      <c r="Z48" s="250"/>
    </row>
    <row r="49" spans="1:26" ht="15" customHeight="1" x14ac:dyDescent="0.15">
      <c r="A49" s="248" t="str">
        <f>IF(ISERROR(VLOOKUP(12,AD:AE,2,FALSE)),"",VLOOKUP(12,AD:AE,2,FALSE))</f>
        <v/>
      </c>
      <c r="B49" s="249"/>
      <c r="C49" s="249"/>
      <c r="D49" s="249"/>
      <c r="E49" s="249"/>
      <c r="F49" s="250"/>
      <c r="G49" s="248" t="str">
        <f>IF(ISERROR(VLOOKUP(12,AD:AF,3,FALSE)),"",VLOOKUP(12,AD:AF,3,FALSE))</f>
        <v/>
      </c>
      <c r="H49" s="249"/>
      <c r="I49" s="249"/>
      <c r="J49" s="249"/>
      <c r="K49" s="249"/>
      <c r="L49" s="249"/>
      <c r="M49" s="249"/>
      <c r="N49" s="249"/>
      <c r="O49" s="249"/>
      <c r="P49" s="249"/>
      <c r="Q49" s="249"/>
      <c r="R49" s="249"/>
      <c r="S49" s="249"/>
      <c r="T49" s="249"/>
      <c r="U49" s="249"/>
      <c r="V49" s="249"/>
      <c r="W49" s="249"/>
      <c r="X49" s="249"/>
      <c r="Y49" s="249"/>
      <c r="Z49" s="250"/>
    </row>
    <row r="50" spans="1:26" ht="15" customHeight="1" x14ac:dyDescent="0.15">
      <c r="A50" s="248" t="str">
        <f>IF(ISERROR(VLOOKUP(13,AD:AE,2,FALSE)),"",VLOOKUP(13,AD:AE,2,FALSE))</f>
        <v/>
      </c>
      <c r="B50" s="249"/>
      <c r="C50" s="249"/>
      <c r="D50" s="249"/>
      <c r="E50" s="249"/>
      <c r="F50" s="250"/>
      <c r="G50" s="248" t="str">
        <f>IF(ISERROR(VLOOKUP(13,AD:AF,3,FALSE)),"",VLOOKUP(13,AD:AF,3,FALSE))</f>
        <v/>
      </c>
      <c r="H50" s="249"/>
      <c r="I50" s="249"/>
      <c r="J50" s="249"/>
      <c r="K50" s="249"/>
      <c r="L50" s="249"/>
      <c r="M50" s="249"/>
      <c r="N50" s="249"/>
      <c r="O50" s="249"/>
      <c r="P50" s="249"/>
      <c r="Q50" s="249"/>
      <c r="R50" s="249"/>
      <c r="S50" s="249"/>
      <c r="T50" s="249"/>
      <c r="U50" s="249"/>
      <c r="V50" s="249"/>
      <c r="W50" s="249"/>
      <c r="X50" s="249"/>
      <c r="Y50" s="249"/>
      <c r="Z50" s="250"/>
    </row>
    <row r="51" spans="1:26" ht="15" customHeight="1" x14ac:dyDescent="0.15">
      <c r="A51" s="248" t="str">
        <f>IF(ISERROR(VLOOKUP(14,AD:AE,2,FALSE)),"",VLOOKUP(14,AD:AE,2,FALSE))</f>
        <v/>
      </c>
      <c r="B51" s="249"/>
      <c r="C51" s="249"/>
      <c r="D51" s="249"/>
      <c r="E51" s="249"/>
      <c r="F51" s="250"/>
      <c r="G51" s="248" t="str">
        <f>IF(ISERROR(VLOOKUP(14,AD:AF,3,FALSE)),"",VLOOKUP(14,AD:AF,3,FALSE))</f>
        <v/>
      </c>
      <c r="H51" s="249"/>
      <c r="I51" s="249"/>
      <c r="J51" s="249"/>
      <c r="K51" s="249"/>
      <c r="L51" s="249"/>
      <c r="M51" s="249"/>
      <c r="N51" s="249"/>
      <c r="O51" s="249"/>
      <c r="P51" s="249"/>
      <c r="Q51" s="249"/>
      <c r="R51" s="249"/>
      <c r="S51" s="249"/>
      <c r="T51" s="249"/>
      <c r="U51" s="249"/>
      <c r="V51" s="249"/>
      <c r="W51" s="249"/>
      <c r="X51" s="249"/>
      <c r="Y51" s="249"/>
      <c r="Z51" s="250"/>
    </row>
    <row r="52" spans="1:26" ht="15" customHeight="1" x14ac:dyDescent="0.15">
      <c r="A52" s="248" t="str">
        <f>IF(ISERROR(VLOOKUP(15,AD:AE,2,FALSE)),"",VLOOKUP(15,AD:AE,2,FALSE))</f>
        <v/>
      </c>
      <c r="B52" s="249"/>
      <c r="C52" s="249"/>
      <c r="D52" s="249"/>
      <c r="E52" s="249"/>
      <c r="F52" s="250"/>
      <c r="G52" s="248" t="str">
        <f>IF(ISERROR(VLOOKUP(15,AD:AF,3,FALSE)),"",VLOOKUP(15,AD:AF,3,FALSE))</f>
        <v/>
      </c>
      <c r="H52" s="249"/>
      <c r="I52" s="249"/>
      <c r="J52" s="249"/>
      <c r="K52" s="249"/>
      <c r="L52" s="249"/>
      <c r="M52" s="249"/>
      <c r="N52" s="249"/>
      <c r="O52" s="249"/>
      <c r="P52" s="249"/>
      <c r="Q52" s="249"/>
      <c r="R52" s="249"/>
      <c r="S52" s="249"/>
      <c r="T52" s="249"/>
      <c r="U52" s="249"/>
      <c r="V52" s="249"/>
      <c r="W52" s="249"/>
      <c r="X52" s="249"/>
      <c r="Y52" s="249"/>
      <c r="Z52" s="250"/>
    </row>
    <row r="53" spans="1:26" ht="15" customHeight="1" x14ac:dyDescent="0.15">
      <c r="A53" s="248" t="str">
        <f>IF(ISERROR(VLOOKUP(16,AD:AE,2,FALSE)),"",VLOOKUP(16,AD:AE,2,FALSE))</f>
        <v/>
      </c>
      <c r="B53" s="249"/>
      <c r="C53" s="249"/>
      <c r="D53" s="249"/>
      <c r="E53" s="249"/>
      <c r="F53" s="250"/>
      <c r="G53" s="248" t="str">
        <f>IF(ISERROR(VLOOKUP(16,AD:AF,3,FALSE)),"",VLOOKUP(16,AD:AF,3,FALSE))</f>
        <v/>
      </c>
      <c r="H53" s="249"/>
      <c r="I53" s="249"/>
      <c r="J53" s="249"/>
      <c r="K53" s="249"/>
      <c r="L53" s="249"/>
      <c r="M53" s="249"/>
      <c r="N53" s="249"/>
      <c r="O53" s="249"/>
      <c r="P53" s="249"/>
      <c r="Q53" s="249"/>
      <c r="R53" s="249"/>
      <c r="S53" s="249"/>
      <c r="T53" s="249"/>
      <c r="U53" s="249"/>
      <c r="V53" s="249"/>
      <c r="W53" s="249"/>
      <c r="X53" s="249"/>
      <c r="Y53" s="249"/>
      <c r="Z53" s="250"/>
    </row>
    <row r="54" spans="1:26" ht="15" customHeight="1" x14ac:dyDescent="0.15">
      <c r="A54" s="248" t="str">
        <f>IF(ISERROR(VLOOKUP(17,AD:AE,2,FALSE)),"",VLOOKUP(17,AD:AE,2,FALSE))</f>
        <v/>
      </c>
      <c r="B54" s="249"/>
      <c r="C54" s="249"/>
      <c r="D54" s="249"/>
      <c r="E54" s="249"/>
      <c r="F54" s="250"/>
      <c r="G54" s="248" t="str">
        <f>IF(ISERROR(VLOOKUP(17,AD:AF,3,FALSE)),"",VLOOKUP(17,AD:AF,3,FALSE))</f>
        <v/>
      </c>
      <c r="H54" s="249"/>
      <c r="I54" s="249"/>
      <c r="J54" s="249"/>
      <c r="K54" s="249"/>
      <c r="L54" s="249"/>
      <c r="M54" s="249"/>
      <c r="N54" s="249"/>
      <c r="O54" s="249"/>
      <c r="P54" s="249"/>
      <c r="Q54" s="249"/>
      <c r="R54" s="249"/>
      <c r="S54" s="249"/>
      <c r="T54" s="249"/>
      <c r="U54" s="249"/>
      <c r="V54" s="249"/>
      <c r="W54" s="249"/>
      <c r="X54" s="249"/>
      <c r="Y54" s="249"/>
      <c r="Z54" s="250"/>
    </row>
    <row r="55" spans="1:26" ht="15" customHeight="1" x14ac:dyDescent="0.15">
      <c r="A55" s="248" t="str">
        <f>IF(ISERROR(VLOOKUP(18,AD:AE,2,FALSE)),"",VLOOKUP(18,AD:AE,2,FALSE))</f>
        <v/>
      </c>
      <c r="B55" s="249"/>
      <c r="C55" s="249"/>
      <c r="D55" s="249"/>
      <c r="E55" s="249"/>
      <c r="F55" s="250"/>
      <c r="G55" s="248" t="str">
        <f>IF(ISERROR(VLOOKUP(18,AD:AF,3,FALSE)),"",VLOOKUP(18,AD:AF,3,FALSE))</f>
        <v/>
      </c>
      <c r="H55" s="249"/>
      <c r="I55" s="249"/>
      <c r="J55" s="249"/>
      <c r="K55" s="249"/>
      <c r="L55" s="249"/>
      <c r="M55" s="249"/>
      <c r="N55" s="249"/>
      <c r="O55" s="249"/>
      <c r="P55" s="249"/>
      <c r="Q55" s="249"/>
      <c r="R55" s="249"/>
      <c r="S55" s="249"/>
      <c r="T55" s="249"/>
      <c r="U55" s="249"/>
      <c r="V55" s="249"/>
      <c r="W55" s="249"/>
      <c r="X55" s="249"/>
      <c r="Y55" s="249"/>
      <c r="Z55" s="250"/>
    </row>
    <row r="56" spans="1:26" ht="15" customHeight="1" x14ac:dyDescent="0.15">
      <c r="A56" s="248" t="str">
        <f>IF(ISERROR(VLOOKUP(19,AD:AE,2,FALSE)),"",VLOOKUP(19,AD:AE,2,FALSE))</f>
        <v/>
      </c>
      <c r="B56" s="249"/>
      <c r="C56" s="249"/>
      <c r="D56" s="249"/>
      <c r="E56" s="249"/>
      <c r="F56" s="250"/>
      <c r="G56" s="248" t="str">
        <f>IF(ISERROR(VLOOKUP(19,AD:AF,3,FALSE)),"",VLOOKUP(19,AD:AF,3,FALSE))</f>
        <v/>
      </c>
      <c r="H56" s="249"/>
      <c r="I56" s="249"/>
      <c r="J56" s="249"/>
      <c r="K56" s="249"/>
      <c r="L56" s="249"/>
      <c r="M56" s="249"/>
      <c r="N56" s="249"/>
      <c r="O56" s="249"/>
      <c r="P56" s="249"/>
      <c r="Q56" s="249"/>
      <c r="R56" s="249"/>
      <c r="S56" s="249"/>
      <c r="T56" s="249"/>
      <c r="U56" s="249"/>
      <c r="V56" s="249"/>
      <c r="W56" s="249"/>
      <c r="X56" s="249"/>
      <c r="Y56" s="249"/>
      <c r="Z56" s="250"/>
    </row>
    <row r="57" spans="1:26" ht="15" customHeight="1" x14ac:dyDescent="0.15">
      <c r="A57" s="248" t="str">
        <f>IF(ISERROR(VLOOKUP(20,AD:AE,2,FALSE)),"",VLOOKUP(20,AD:AE,2,FALSE))</f>
        <v/>
      </c>
      <c r="B57" s="249"/>
      <c r="C57" s="249"/>
      <c r="D57" s="249"/>
      <c r="E57" s="249"/>
      <c r="F57" s="250"/>
      <c r="G57" s="248" t="str">
        <f>IF(ISERROR(VLOOKUP(20,AD:AF,3,FALSE)),"",VLOOKUP(20,AD:AF,3,FALSE))</f>
        <v/>
      </c>
      <c r="H57" s="249"/>
      <c r="I57" s="249"/>
      <c r="J57" s="249"/>
      <c r="K57" s="249"/>
      <c r="L57" s="249"/>
      <c r="M57" s="249"/>
      <c r="N57" s="249"/>
      <c r="O57" s="249"/>
      <c r="P57" s="249"/>
      <c r="Q57" s="249"/>
      <c r="R57" s="249"/>
      <c r="S57" s="249"/>
      <c r="T57" s="249"/>
      <c r="U57" s="249"/>
      <c r="V57" s="249"/>
      <c r="W57" s="249"/>
      <c r="X57" s="249"/>
      <c r="Y57" s="249"/>
      <c r="Z57" s="250"/>
    </row>
    <row r="58" spans="1:26" ht="15" customHeight="1" x14ac:dyDescent="0.15">
      <c r="A58" s="248" t="str">
        <f>IF(ISERROR(VLOOKUP(21,AD:AE,2,FALSE)),"",VLOOKUP(21,AD:AE,2,FALSE))</f>
        <v/>
      </c>
      <c r="B58" s="249"/>
      <c r="C58" s="249"/>
      <c r="D58" s="249"/>
      <c r="E58" s="249"/>
      <c r="F58" s="250"/>
      <c r="G58" s="248" t="str">
        <f>IF(ISERROR(VLOOKUP(21,AD:AF,3,FALSE)),"",VLOOKUP(21,AD:AF,3,FALSE))</f>
        <v/>
      </c>
      <c r="H58" s="249"/>
      <c r="I58" s="249"/>
      <c r="J58" s="249"/>
      <c r="K58" s="249"/>
      <c r="L58" s="249"/>
      <c r="M58" s="249"/>
      <c r="N58" s="249"/>
      <c r="O58" s="249"/>
      <c r="P58" s="249"/>
      <c r="Q58" s="249"/>
      <c r="R58" s="249"/>
      <c r="S58" s="249"/>
      <c r="T58" s="249"/>
      <c r="U58" s="249"/>
      <c r="V58" s="249"/>
      <c r="W58" s="249"/>
      <c r="X58" s="249"/>
      <c r="Y58" s="249"/>
      <c r="Z58" s="250"/>
    </row>
  </sheetData>
  <sheetProtection algorithmName="SHA-512" hashValue="adQaN52j6Dcg8Mx5DtdiSb4biN8BcCTUBzP/O9SfjzzRsMwGagp3o0iE6uDamMTu5DlntF/HgPEjJr+axt2u2g==" saltValue="iuQHKgpaGhUVdJbvwyry+w==" spinCount="100000" sheet="1"/>
  <mergeCells count="138">
    <mergeCell ref="Y30:Z30"/>
    <mergeCell ref="U30:V30"/>
    <mergeCell ref="A37:F37"/>
    <mergeCell ref="G37:Z37"/>
    <mergeCell ref="W28:X28"/>
    <mergeCell ref="W29:X29"/>
    <mergeCell ref="W30:X30"/>
    <mergeCell ref="Q29:R29"/>
    <mergeCell ref="K27:L27"/>
    <mergeCell ref="M27:N27"/>
    <mergeCell ref="E29:F29"/>
    <mergeCell ref="I30:J30"/>
    <mergeCell ref="K30:L30"/>
    <mergeCell ref="M28:N28"/>
    <mergeCell ref="K28:L28"/>
    <mergeCell ref="G30:H30"/>
    <mergeCell ref="M29:N29"/>
    <mergeCell ref="S30:T30"/>
    <mergeCell ref="U29:V29"/>
    <mergeCell ref="O29:P29"/>
    <mergeCell ref="O30:P30"/>
    <mergeCell ref="S29:T29"/>
    <mergeCell ref="T15:U15"/>
    <mergeCell ref="U28:V28"/>
    <mergeCell ref="R15:S15"/>
    <mergeCell ref="U27:V27"/>
    <mergeCell ref="Q28:R28"/>
    <mergeCell ref="S28:T28"/>
    <mergeCell ref="Y28:Z28"/>
    <mergeCell ref="Y29:Z29"/>
    <mergeCell ref="Y27:Z27"/>
    <mergeCell ref="A30:D30"/>
    <mergeCell ref="A10:E10"/>
    <mergeCell ref="A11:E11"/>
    <mergeCell ref="A12:E12"/>
    <mergeCell ref="A13:E13"/>
    <mergeCell ref="A14:E14"/>
    <mergeCell ref="A29:D29"/>
    <mergeCell ref="A15:E15"/>
    <mergeCell ref="A28:D28"/>
    <mergeCell ref="E30:F30"/>
    <mergeCell ref="E26:H26"/>
    <mergeCell ref="E28:F28"/>
    <mergeCell ref="G27:H27"/>
    <mergeCell ref="G28:H28"/>
    <mergeCell ref="E27:F27"/>
    <mergeCell ref="H13:I13"/>
    <mergeCell ref="F13:G13"/>
    <mergeCell ref="F15:G15"/>
    <mergeCell ref="H15:I15"/>
    <mergeCell ref="I26:L26"/>
    <mergeCell ref="G29:H29"/>
    <mergeCell ref="F12:G12"/>
    <mergeCell ref="H10:I10"/>
    <mergeCell ref="J12:K12"/>
    <mergeCell ref="J14:K14"/>
    <mergeCell ref="F14:G14"/>
    <mergeCell ref="F11:G11"/>
    <mergeCell ref="F10:G10"/>
    <mergeCell ref="J10:K10"/>
    <mergeCell ref="Q30:R30"/>
    <mergeCell ref="I27:J27"/>
    <mergeCell ref="I28:J28"/>
    <mergeCell ref="I29:J29"/>
    <mergeCell ref="M30:N30"/>
    <mergeCell ref="K29:L29"/>
    <mergeCell ref="L15:M15"/>
    <mergeCell ref="M26:P26"/>
    <mergeCell ref="O28:P28"/>
    <mergeCell ref="O27:P27"/>
    <mergeCell ref="N15:O15"/>
    <mergeCell ref="H9:I9"/>
    <mergeCell ref="H11:I11"/>
    <mergeCell ref="H12:I12"/>
    <mergeCell ref="H14:I14"/>
    <mergeCell ref="J15:K15"/>
    <mergeCell ref="L14:M14"/>
    <mergeCell ref="J13:K13"/>
    <mergeCell ref="L10:M10"/>
    <mergeCell ref="L12:M12"/>
    <mergeCell ref="N13:O13"/>
    <mergeCell ref="L13:M13"/>
    <mergeCell ref="N14:O14"/>
    <mergeCell ref="J11:K11"/>
    <mergeCell ref="L8:L9"/>
    <mergeCell ref="N11:O11"/>
    <mergeCell ref="R9:S9"/>
    <mergeCell ref="P9:Q9"/>
    <mergeCell ref="L11:M11"/>
    <mergeCell ref="P11:Q11"/>
    <mergeCell ref="M8:M9"/>
    <mergeCell ref="N10:O10"/>
    <mergeCell ref="R11:S11"/>
    <mergeCell ref="N8:W8"/>
    <mergeCell ref="R10:S10"/>
    <mergeCell ref="P10:Q10"/>
    <mergeCell ref="N9:O9"/>
    <mergeCell ref="F8:K8"/>
    <mergeCell ref="F9:G9"/>
    <mergeCell ref="J9:K9"/>
    <mergeCell ref="S27:T27"/>
    <mergeCell ref="X13:Y13"/>
    <mergeCell ref="T13:U13"/>
    <mergeCell ref="P15:Q15"/>
    <mergeCell ref="Q26:Z26"/>
    <mergeCell ref="P13:Q13"/>
    <mergeCell ref="V13:W13"/>
    <mergeCell ref="X15:Y15"/>
    <mergeCell ref="W27:X27"/>
    <mergeCell ref="V15:W15"/>
    <mergeCell ref="Q27:R27"/>
    <mergeCell ref="T14:U14"/>
    <mergeCell ref="P14:Q14"/>
    <mergeCell ref="R14:S14"/>
    <mergeCell ref="N12:O12"/>
    <mergeCell ref="R12:S12"/>
    <mergeCell ref="V12:W12"/>
    <mergeCell ref="P12:Q12"/>
    <mergeCell ref="V14:W14"/>
    <mergeCell ref="U1:Z1"/>
    <mergeCell ref="V9:W9"/>
    <mergeCell ref="Z8:Z9"/>
    <mergeCell ref="X8:X9"/>
    <mergeCell ref="T9:U9"/>
    <mergeCell ref="R13:S13"/>
    <mergeCell ref="X12:Y12"/>
    <mergeCell ref="X14:Y14"/>
    <mergeCell ref="T12:U12"/>
    <mergeCell ref="Q1:T1"/>
    <mergeCell ref="Q2:T2"/>
    <mergeCell ref="U2:Z2"/>
    <mergeCell ref="Y8:Y9"/>
    <mergeCell ref="X10:Y10"/>
    <mergeCell ref="V11:W11"/>
    <mergeCell ref="X11:Y11"/>
    <mergeCell ref="T11:U11"/>
    <mergeCell ref="V10:W10"/>
    <mergeCell ref="T10:U10"/>
  </mergeCells>
  <phoneticPr fontId="3"/>
  <dataValidations count="5">
    <dataValidation type="list" showInputMessage="1" showErrorMessage="1" errorTitle="入力エラー" error="実施主体に○を選択してください。" prompt="実施主体に○を選択してください。" sqref="F10:K15 E28:P30" xr:uid="{C1384AAF-7D64-4E04-B1A8-C34D18E763D9}">
      <formula1>選択</formula1>
    </dataValidation>
    <dataValidation type="list" showInputMessage="1" showErrorMessage="1" errorTitle="入力エラー" error="定期健康診断と同時に実施している場合は○を選択してください。" prompt="定期健康診断と同時に実施している場合は○を選択してください。" sqref="L10:M15" xr:uid="{B75F3AD3-AE51-4B83-9C54-15B7744113EA}">
      <formula1>選択</formula1>
    </dataValidation>
    <dataValidation type="list" showInputMessage="1" showErrorMessage="1" errorTitle="入力エラー" error="がん検査を実施している対象年齢に○を選択してください。" prompt="がん検査を実施している対象年齢に○を選択してください。" sqref="N10:W15" xr:uid="{64B99CB0-87F3-4435-81AF-78A70E59A099}">
      <formula1>選択</formula1>
    </dataValidation>
    <dataValidation type="decimal" showInputMessage="1" showErrorMessage="1" errorTitle="入力エラー" error="数値（0～100）を入力してください。" prompt="検査にて「要精密検査」「要医療」と判定された人の割合を入力してください。" sqref="X10:Y15" xr:uid="{BA903E60-CD4C-4514-BDA1-F9D6D057A44F}">
      <formula1>0</formula1>
      <formula2>100</formula2>
    </dataValidation>
    <dataValidation type="list" showInputMessage="1" showErrorMessage="1" errorTitle="入力エラー" error="人間ドックの対象年齢に○を選択してください。" prompt="人間ドックの対象年齢に○を選択してください。" sqref="Q28:Z30" xr:uid="{EDDC47C3-7441-4CEA-B850-4AF35A9E3C99}">
      <formula1>選択</formula1>
    </dataValidation>
  </dataValidations>
  <printOptions horizontalCentered="1"/>
  <pageMargins left="0.78740157480314965" right="0.78740157480314965" top="0.78740157480314965" bottom="0.59055118110236227" header="0.78740157480314965" footer="0.39370078740157483"/>
  <pageSetup paperSize="9" scale="9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9832C-D536-4D7B-B5C0-5048D79025BF}">
  <sheetPr codeName="Sheet5">
    <pageSetUpPr fitToPage="1"/>
  </sheetPr>
  <dimension ref="A1:AH43"/>
  <sheetViews>
    <sheetView showGridLines="0" topLeftCell="A19" zoomScale="80" zoomScaleNormal="80" zoomScaleSheetLayoutView="100" workbookViewId="0">
      <selection activeCell="AV6" sqref="AV6"/>
    </sheetView>
  </sheetViews>
  <sheetFormatPr defaultColWidth="4.125" defaultRowHeight="13.5" x14ac:dyDescent="0.15"/>
  <cols>
    <col min="1" max="26" width="3.25" style="3" customWidth="1"/>
    <col min="27" max="28" width="4.125" style="3"/>
    <col min="29" max="30" width="10.625" style="362" hidden="1" customWidth="1"/>
    <col min="31" max="31" width="20.625" style="362" hidden="1" customWidth="1"/>
    <col min="32" max="32" width="40.625" style="362" hidden="1" customWidth="1"/>
    <col min="33" max="34" width="0" style="3" hidden="1" customWidth="1"/>
    <col min="35" max="16384" width="4.125" style="3"/>
  </cols>
  <sheetData>
    <row r="1" spans="1:34" s="2" customFormat="1" ht="26.1" customHeight="1" x14ac:dyDescent="0.15">
      <c r="B1" s="18"/>
      <c r="C1" s="18"/>
      <c r="Q1" s="497" t="s">
        <v>226</v>
      </c>
      <c r="R1" s="624"/>
      <c r="S1" s="624"/>
      <c r="T1" s="624"/>
      <c r="U1" s="584" t="str">
        <f>IF(ISBLANK(表紙!C9),"",表紙!C9)</f>
        <v/>
      </c>
      <c r="V1" s="585"/>
      <c r="W1" s="585"/>
      <c r="X1" s="585"/>
      <c r="Y1" s="585"/>
      <c r="Z1" s="586"/>
      <c r="AC1" s="360" t="s">
        <v>673</v>
      </c>
      <c r="AD1" s="375">
        <f>IF(AF1="","",1)</f>
        <v>1</v>
      </c>
      <c r="AE1" s="376" t="s">
        <v>674</v>
      </c>
      <c r="AF1" s="429" t="str">
        <f>IF(AH1=0,"面接指導等の実施状況が選択されていません。","")</f>
        <v>面接指導等の実施状況が選択されていません。</v>
      </c>
      <c r="AG1" s="430"/>
      <c r="AH1" s="430">
        <f>IF(ISBLANK($J$9),IF(ISBLANK($J$10),IF(ISBLANK($J11),0,""),""),"")</f>
        <v>0</v>
      </c>
    </row>
    <row r="2" spans="1:34" s="2" customFormat="1" ht="26.1" customHeight="1" x14ac:dyDescent="0.15">
      <c r="B2" s="18"/>
      <c r="C2" s="18"/>
      <c r="K2" s="18"/>
      <c r="Q2" s="625" t="s">
        <v>227</v>
      </c>
      <c r="R2" s="626"/>
      <c r="S2" s="626"/>
      <c r="T2" s="626"/>
      <c r="U2" s="541" t="str">
        <f>IF(ISBLANK(表紙!C7),"",表紙!C7)</f>
        <v/>
      </c>
      <c r="V2" s="542"/>
      <c r="W2" s="542"/>
      <c r="X2" s="542"/>
      <c r="Y2" s="542"/>
      <c r="Z2" s="545"/>
      <c r="AC2" s="360" t="s">
        <v>676</v>
      </c>
      <c r="AD2" s="375" t="str">
        <f>IF(AF2="","",MAX(AD1)+1)</f>
        <v/>
      </c>
      <c r="AE2" s="376" t="s">
        <v>674</v>
      </c>
      <c r="AF2" s="376" t="str">
        <f>IF(COUNTIF(J9:R11,"○")&gt;1,"「実施している」「対象者がいない」「実施していない」が複数選択されています。","")</f>
        <v/>
      </c>
      <c r="AG2" s="430"/>
      <c r="AH2" s="430"/>
    </row>
    <row r="3" spans="1:34" s="2" customFormat="1" ht="26.1" customHeight="1" x14ac:dyDescent="0.15">
      <c r="B3" s="18"/>
      <c r="C3" s="18"/>
      <c r="K3" s="18"/>
      <c r="Q3" s="58" t="s">
        <v>228</v>
      </c>
      <c r="R3" s="59"/>
      <c r="S3" s="59"/>
      <c r="T3" s="59"/>
      <c r="AC3" s="360" t="s">
        <v>677</v>
      </c>
      <c r="AD3" s="375" t="str">
        <f>IF(AF3="","",MAX($AD$1:AD2)+1)</f>
        <v/>
      </c>
      <c r="AE3" s="376" t="s">
        <v>675</v>
      </c>
      <c r="AF3" s="376" t="str">
        <f>IF($AH$3=0,IF(COUNTIF($J$13:$R$21,"○")&gt;0,"「対象者がいない」もしくは「実施していない」が選択されているが、実施条件が入力されています。",""),"")</f>
        <v/>
      </c>
      <c r="AG3" s="430"/>
      <c r="AH3" s="430" t="str">
        <f>IF(OR(NOT(ISBLANK($J$10)),NOT(ISBLANK($J$11))),0,"")</f>
        <v/>
      </c>
    </row>
    <row r="4" spans="1:34" s="2" customFormat="1" ht="21" customHeight="1" x14ac:dyDescent="0.15">
      <c r="A4" s="69" t="s">
        <v>229</v>
      </c>
      <c r="B4" s="26"/>
      <c r="C4" s="26"/>
      <c r="D4" s="26"/>
      <c r="AC4" s="360" t="s">
        <v>678</v>
      </c>
      <c r="AD4" s="375" t="str">
        <f>IF(AF4="","",MAX($AD$1:AD3)+1)</f>
        <v/>
      </c>
      <c r="AE4" s="376" t="s">
        <v>675</v>
      </c>
      <c r="AF4" s="376" t="str">
        <f>IF(COUNTIF($J$13:$R$17,"○")&gt;1,"「１月あたり１００時間を超えた者」～「１月あたり４５時間を超えた者」に複数選択があります。","")</f>
        <v/>
      </c>
      <c r="AG4" s="430"/>
      <c r="AH4" s="430"/>
    </row>
    <row r="5" spans="1:34" s="2" customFormat="1" ht="21" customHeight="1" x14ac:dyDescent="0.15">
      <c r="B5" s="172" t="s">
        <v>883</v>
      </c>
      <c r="C5" s="37"/>
      <c r="D5" s="37"/>
      <c r="AC5" s="360" t="s">
        <v>746</v>
      </c>
      <c r="AD5" s="375" t="str">
        <f>IF(AF5="","",MAX($AD$1:AD4)+1)</f>
        <v/>
      </c>
      <c r="AE5" s="376" t="s">
        <v>675</v>
      </c>
      <c r="AF5" s="376" t="str">
        <f>IF(ISBLANK(J9),"",IF(COUNTIF(J13:R21,"○")=0,"「実施している」が選択されていますが、実施状況が選択されていません。",""))</f>
        <v/>
      </c>
      <c r="AG5" s="430"/>
      <c r="AH5" s="430"/>
    </row>
    <row r="6" spans="1:34" s="2" customFormat="1" ht="21" customHeight="1" x14ac:dyDescent="0.15">
      <c r="B6" s="106" t="s">
        <v>234</v>
      </c>
      <c r="C6" s="37"/>
      <c r="D6" s="37"/>
      <c r="AC6" s="361"/>
      <c r="AD6" s="361"/>
      <c r="AE6" s="361"/>
      <c r="AF6" s="361"/>
    </row>
    <row r="7" spans="1:34" s="2" customFormat="1" ht="7.5" customHeight="1" x14ac:dyDescent="0.15">
      <c r="B7" s="37"/>
      <c r="C7" s="37"/>
      <c r="D7" s="37"/>
      <c r="AC7" s="361"/>
      <c r="AD7" s="361"/>
      <c r="AE7" s="361"/>
      <c r="AF7" s="361"/>
    </row>
    <row r="8" spans="1:34" ht="48.75" customHeight="1" x14ac:dyDescent="0.15">
      <c r="A8" s="669" t="s">
        <v>232</v>
      </c>
      <c r="B8" s="669"/>
      <c r="C8" s="669"/>
      <c r="D8" s="669"/>
      <c r="E8" s="669"/>
      <c r="F8" s="669"/>
      <c r="G8" s="669"/>
      <c r="H8" s="669"/>
      <c r="I8" s="669"/>
      <c r="J8" s="669" t="s">
        <v>230</v>
      </c>
      <c r="K8" s="669"/>
      <c r="L8" s="669"/>
      <c r="M8" s="669"/>
      <c r="N8" s="669"/>
      <c r="O8" s="669"/>
      <c r="P8" s="669"/>
      <c r="Q8" s="669"/>
      <c r="R8" s="669"/>
      <c r="S8" s="48"/>
      <c r="T8" s="49"/>
      <c r="U8" s="48"/>
      <c r="V8" s="49"/>
      <c r="W8" s="48"/>
      <c r="X8" s="48"/>
      <c r="Y8" s="48"/>
      <c r="Z8" s="48"/>
    </row>
    <row r="9" spans="1:34" ht="26.25" customHeight="1" x14ac:dyDescent="0.15">
      <c r="A9" s="584" t="s">
        <v>669</v>
      </c>
      <c r="B9" s="585"/>
      <c r="C9" s="585"/>
      <c r="D9" s="585"/>
      <c r="E9" s="585"/>
      <c r="F9" s="585"/>
      <c r="G9" s="585"/>
      <c r="H9" s="585"/>
      <c r="I9" s="586"/>
      <c r="J9" s="552"/>
      <c r="K9" s="665"/>
      <c r="L9" s="665"/>
      <c r="M9" s="665"/>
      <c r="N9" s="665"/>
      <c r="O9" s="665"/>
      <c r="P9" s="665"/>
      <c r="Q9" s="665"/>
      <c r="R9" s="666"/>
      <c r="S9" s="48"/>
      <c r="T9" s="49"/>
      <c r="U9" s="664" t="s">
        <v>670</v>
      </c>
      <c r="V9" s="664"/>
      <c r="W9" s="664"/>
      <c r="X9" s="664"/>
      <c r="Y9" s="664"/>
      <c r="Z9" s="664"/>
    </row>
    <row r="10" spans="1:34" ht="26.25" customHeight="1" x14ac:dyDescent="0.15">
      <c r="A10" s="656" t="s">
        <v>809</v>
      </c>
      <c r="B10" s="657"/>
      <c r="C10" s="657"/>
      <c r="D10" s="657"/>
      <c r="E10" s="657"/>
      <c r="F10" s="657"/>
      <c r="G10" s="657"/>
      <c r="H10" s="657"/>
      <c r="I10" s="658"/>
      <c r="J10" s="552"/>
      <c r="K10" s="665"/>
      <c r="L10" s="665"/>
      <c r="M10" s="665"/>
      <c r="N10" s="665"/>
      <c r="O10" s="665"/>
      <c r="P10" s="665"/>
      <c r="Q10" s="665"/>
      <c r="R10" s="666"/>
      <c r="S10" s="48"/>
      <c r="T10" s="49"/>
      <c r="U10" s="664"/>
      <c r="V10" s="664"/>
      <c r="W10" s="664"/>
      <c r="X10" s="664"/>
      <c r="Y10" s="664"/>
      <c r="Z10" s="664"/>
    </row>
    <row r="11" spans="1:34" ht="26.25" customHeight="1" x14ac:dyDescent="0.15">
      <c r="A11" s="667" t="s">
        <v>808</v>
      </c>
      <c r="B11" s="668"/>
      <c r="C11" s="668"/>
      <c r="D11" s="668"/>
      <c r="E11" s="668"/>
      <c r="F11" s="668"/>
      <c r="G11" s="668"/>
      <c r="H11" s="668"/>
      <c r="I11" s="668"/>
      <c r="J11" s="655"/>
      <c r="K11" s="655"/>
      <c r="L11" s="655"/>
      <c r="M11" s="655"/>
      <c r="N11" s="655"/>
      <c r="O11" s="655"/>
      <c r="P11" s="655"/>
      <c r="Q11" s="655"/>
      <c r="R11" s="655"/>
      <c r="S11" s="48"/>
      <c r="T11" s="49"/>
      <c r="U11" s="427"/>
      <c r="V11" s="427"/>
      <c r="W11" s="427"/>
      <c r="X11" s="427"/>
      <c r="Y11" s="427"/>
      <c r="Z11" s="427"/>
    </row>
    <row r="12" spans="1:34" ht="26.25" customHeight="1" x14ac:dyDescent="0.15">
      <c r="A12" s="355"/>
      <c r="B12" s="355"/>
      <c r="C12" s="355"/>
      <c r="D12" s="355"/>
      <c r="E12" s="355"/>
      <c r="F12" s="355"/>
      <c r="G12" s="355"/>
      <c r="H12" s="355"/>
      <c r="I12" s="355"/>
      <c r="J12" s="355"/>
      <c r="K12" s="355"/>
      <c r="L12" s="355"/>
      <c r="M12" s="355"/>
      <c r="N12" s="355"/>
      <c r="O12" s="355"/>
      <c r="P12" s="355"/>
      <c r="Q12" s="355"/>
      <c r="R12" s="355"/>
      <c r="S12" s="48"/>
      <c r="T12" s="49"/>
      <c r="U12" s="48"/>
      <c r="V12" s="49"/>
      <c r="W12" s="48"/>
      <c r="X12" s="48"/>
      <c r="Y12" s="48"/>
      <c r="Z12" s="48"/>
    </row>
    <row r="13" spans="1:34" ht="26.25" customHeight="1" x14ac:dyDescent="0.15">
      <c r="A13" s="656" t="s">
        <v>750</v>
      </c>
      <c r="B13" s="657"/>
      <c r="C13" s="657"/>
      <c r="D13" s="657"/>
      <c r="E13" s="657"/>
      <c r="F13" s="657"/>
      <c r="G13" s="657"/>
      <c r="H13" s="657"/>
      <c r="I13" s="658"/>
      <c r="J13" s="552"/>
      <c r="K13" s="665"/>
      <c r="L13" s="665"/>
      <c r="M13" s="665"/>
      <c r="N13" s="665"/>
      <c r="O13" s="665"/>
      <c r="P13" s="665"/>
      <c r="Q13" s="665"/>
      <c r="R13" s="666"/>
      <c r="S13"/>
      <c r="U13" s="664" t="s">
        <v>671</v>
      </c>
      <c r="V13" s="664"/>
      <c r="W13" s="664"/>
      <c r="X13" s="664"/>
      <c r="Y13" s="664"/>
      <c r="Z13" s="664"/>
    </row>
    <row r="14" spans="1:34" ht="26.25" customHeight="1" x14ac:dyDescent="0.15">
      <c r="A14" s="656" t="s">
        <v>751</v>
      </c>
      <c r="B14" s="657"/>
      <c r="C14" s="657"/>
      <c r="D14" s="657"/>
      <c r="E14" s="657"/>
      <c r="F14" s="657"/>
      <c r="G14" s="657"/>
      <c r="H14" s="657"/>
      <c r="I14" s="658"/>
      <c r="J14" s="655"/>
      <c r="K14" s="655"/>
      <c r="L14" s="655"/>
      <c r="M14" s="655"/>
      <c r="N14" s="655"/>
      <c r="O14" s="655"/>
      <c r="P14" s="655"/>
      <c r="Q14" s="655"/>
      <c r="R14" s="655"/>
      <c r="S14"/>
      <c r="U14" s="664"/>
      <c r="V14" s="664"/>
      <c r="W14" s="664"/>
      <c r="X14" s="664"/>
      <c r="Y14" s="664"/>
      <c r="Z14" s="664"/>
    </row>
    <row r="15" spans="1:34" ht="26.25" customHeight="1" x14ac:dyDescent="0.15">
      <c r="A15" s="656" t="s">
        <v>752</v>
      </c>
      <c r="B15" s="657"/>
      <c r="C15" s="657"/>
      <c r="D15" s="657"/>
      <c r="E15" s="657"/>
      <c r="F15" s="657"/>
      <c r="G15" s="657"/>
      <c r="H15" s="657"/>
      <c r="I15" s="658"/>
      <c r="J15" s="655"/>
      <c r="K15" s="655"/>
      <c r="L15" s="655"/>
      <c r="M15" s="655"/>
      <c r="N15" s="655"/>
      <c r="O15" s="655"/>
      <c r="P15" s="655"/>
      <c r="Q15" s="655"/>
      <c r="R15" s="655"/>
      <c r="S15"/>
      <c r="U15" s="664"/>
      <c r="V15" s="664"/>
      <c r="W15" s="664"/>
      <c r="X15" s="664"/>
      <c r="Y15" s="664"/>
      <c r="Z15" s="664"/>
    </row>
    <row r="16" spans="1:34" ht="26.25" customHeight="1" x14ac:dyDescent="0.15">
      <c r="A16" s="656" t="s">
        <v>753</v>
      </c>
      <c r="B16" s="657"/>
      <c r="C16" s="657"/>
      <c r="D16" s="657"/>
      <c r="E16" s="657"/>
      <c r="F16" s="657"/>
      <c r="G16" s="657"/>
      <c r="H16" s="657"/>
      <c r="I16" s="658"/>
      <c r="J16" s="655"/>
      <c r="K16" s="655"/>
      <c r="L16" s="655"/>
      <c r="M16" s="655"/>
      <c r="N16" s="655"/>
      <c r="O16" s="655"/>
      <c r="P16" s="655"/>
      <c r="Q16" s="655"/>
      <c r="R16" s="655"/>
      <c r="S16"/>
      <c r="U16" s="664"/>
      <c r="V16" s="664"/>
      <c r="W16" s="664"/>
      <c r="X16" s="664"/>
      <c r="Y16" s="664"/>
      <c r="Z16" s="664"/>
    </row>
    <row r="17" spans="1:32" ht="26.25" customHeight="1" x14ac:dyDescent="0.15">
      <c r="A17" s="656" t="s">
        <v>754</v>
      </c>
      <c r="B17" s="657"/>
      <c r="C17" s="657"/>
      <c r="D17" s="657"/>
      <c r="E17" s="657"/>
      <c r="F17" s="657"/>
      <c r="G17" s="657"/>
      <c r="H17" s="657"/>
      <c r="I17" s="658"/>
      <c r="J17" s="655"/>
      <c r="K17" s="655"/>
      <c r="L17" s="655"/>
      <c r="M17" s="655"/>
      <c r="N17" s="655"/>
      <c r="O17" s="655"/>
      <c r="P17" s="655"/>
      <c r="Q17" s="655"/>
      <c r="R17" s="655"/>
      <c r="S17"/>
      <c r="U17" s="664"/>
      <c r="V17" s="664"/>
      <c r="W17" s="664"/>
      <c r="X17" s="664"/>
      <c r="Y17" s="664"/>
      <c r="Z17" s="664"/>
    </row>
    <row r="18" spans="1:32" ht="15.75" customHeight="1" x14ac:dyDescent="0.15">
      <c r="A18" s="100"/>
      <c r="B18" s="101"/>
      <c r="C18" s="101"/>
      <c r="D18" s="101"/>
      <c r="E18" s="101"/>
      <c r="F18" s="2"/>
      <c r="G18" s="104"/>
      <c r="I18"/>
      <c r="J18" s="50"/>
      <c r="K18" s="102"/>
      <c r="L18" s="50"/>
      <c r="M18" s="102"/>
      <c r="N18" s="50"/>
      <c r="O18" s="102"/>
      <c r="P18" s="50"/>
      <c r="Q18" s="102"/>
      <c r="R18" s="50"/>
      <c r="S18"/>
      <c r="U18"/>
      <c r="V18" s="103"/>
      <c r="W18" s="105"/>
      <c r="Y18"/>
    </row>
    <row r="19" spans="1:32" ht="26.25" customHeight="1" x14ac:dyDescent="0.15">
      <c r="A19" s="656" t="s">
        <v>755</v>
      </c>
      <c r="B19" s="657"/>
      <c r="C19" s="657"/>
      <c r="D19" s="657"/>
      <c r="E19" s="657"/>
      <c r="F19" s="657"/>
      <c r="G19" s="657"/>
      <c r="H19" s="657"/>
      <c r="I19" s="658"/>
      <c r="J19" s="655"/>
      <c r="K19" s="655"/>
      <c r="L19" s="655"/>
      <c r="M19" s="655"/>
      <c r="N19" s="655"/>
      <c r="O19" s="655"/>
      <c r="P19" s="655"/>
      <c r="Q19" s="655"/>
      <c r="R19" s="655"/>
      <c r="S19"/>
      <c r="T19" s="103"/>
      <c r="U19" s="664" t="s">
        <v>233</v>
      </c>
      <c r="V19" s="664"/>
      <c r="W19" s="664"/>
      <c r="X19" s="664"/>
      <c r="Y19" s="664"/>
      <c r="Z19" s="664"/>
    </row>
    <row r="20" spans="1:32" ht="15.75" customHeight="1" x14ac:dyDescent="0.15">
      <c r="J20" s="50"/>
      <c r="K20" s="50"/>
      <c r="L20" s="50"/>
      <c r="M20" s="50"/>
      <c r="N20" s="50"/>
      <c r="O20" s="50"/>
      <c r="P20" s="50"/>
      <c r="Q20" s="50"/>
      <c r="R20" s="50"/>
      <c r="U20" s="664"/>
      <c r="V20" s="664"/>
      <c r="W20" s="664"/>
      <c r="X20" s="664"/>
      <c r="Y20" s="664"/>
      <c r="Z20" s="664"/>
    </row>
    <row r="21" spans="1:32" ht="26.25" customHeight="1" x14ac:dyDescent="0.15">
      <c r="A21" s="656" t="s">
        <v>231</v>
      </c>
      <c r="B21" s="657"/>
      <c r="C21" s="657"/>
      <c r="D21" s="657"/>
      <c r="E21" s="657"/>
      <c r="F21" s="657"/>
      <c r="G21" s="657"/>
      <c r="H21" s="657"/>
      <c r="I21" s="658"/>
      <c r="J21" s="655"/>
      <c r="K21" s="655"/>
      <c r="L21" s="655"/>
      <c r="M21" s="655"/>
      <c r="N21" s="655"/>
      <c r="O21" s="655"/>
      <c r="P21" s="655"/>
      <c r="Q21" s="655"/>
      <c r="R21" s="655"/>
      <c r="U21" s="664"/>
      <c r="V21" s="664"/>
      <c r="W21" s="664"/>
      <c r="X21" s="664"/>
      <c r="Y21" s="664"/>
      <c r="Z21" s="664"/>
    </row>
    <row r="22" spans="1:32" ht="15.75" customHeight="1" x14ac:dyDescent="0.15"/>
    <row r="23" spans="1:32" ht="15.75" customHeight="1" x14ac:dyDescent="0.15"/>
    <row r="24" spans="1:32" ht="16.5" customHeight="1" x14ac:dyDescent="0.15">
      <c r="A24" s="373" t="s">
        <v>672</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3"/>
    </row>
    <row r="25" spans="1:32" ht="16.5" customHeight="1" x14ac:dyDescent="0.15">
      <c r="A25" s="150"/>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2"/>
    </row>
    <row r="26" spans="1:32" ht="21.75" customHeight="1" x14ac:dyDescent="0.15">
      <c r="A26" s="150"/>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2"/>
    </row>
    <row r="27" spans="1:32" s="2" customFormat="1" ht="40.5" customHeight="1" x14ac:dyDescent="0.15">
      <c r="A27" s="153"/>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374"/>
      <c r="AC27" s="361"/>
      <c r="AD27" s="361"/>
      <c r="AE27" s="361"/>
      <c r="AF27" s="361"/>
    </row>
    <row r="28" spans="1:32" s="2" customFormat="1" ht="21" customHeight="1" x14ac:dyDescent="0.15">
      <c r="AC28" s="361"/>
      <c r="AD28" s="361"/>
      <c r="AE28" s="361"/>
      <c r="AF28" s="361"/>
    </row>
    <row r="29" spans="1:32" s="2" customFormat="1" ht="15" customHeight="1" x14ac:dyDescent="0.15">
      <c r="AC29" s="361"/>
      <c r="AD29" s="361"/>
      <c r="AE29" s="361"/>
      <c r="AF29" s="361"/>
    </row>
    <row r="30" spans="1:32" s="18" customFormat="1" ht="15" customHeight="1" x14ac:dyDescent="0.15">
      <c r="A30" s="659" t="s">
        <v>393</v>
      </c>
      <c r="B30" s="660"/>
      <c r="C30" s="660"/>
      <c r="D30" s="660"/>
      <c r="E30" s="660"/>
      <c r="F30" s="661"/>
      <c r="G30" s="662" t="s">
        <v>394</v>
      </c>
      <c r="H30" s="663"/>
      <c r="I30" s="663"/>
      <c r="J30" s="663"/>
      <c r="K30" s="663"/>
      <c r="L30" s="663"/>
      <c r="M30" s="663"/>
      <c r="N30" s="663"/>
      <c r="O30" s="663"/>
      <c r="P30" s="663"/>
      <c r="Q30" s="663"/>
      <c r="R30" s="663"/>
      <c r="S30" s="663"/>
      <c r="T30" s="663"/>
      <c r="U30" s="663"/>
      <c r="V30" s="663"/>
      <c r="W30" s="663"/>
      <c r="X30" s="663"/>
      <c r="Y30" s="663"/>
      <c r="Z30" s="663"/>
      <c r="AA30" s="663"/>
      <c r="AC30" s="377"/>
      <c r="AD30" s="377"/>
      <c r="AE30" s="377"/>
      <c r="AF30" s="377"/>
    </row>
    <row r="31" spans="1:32" s="25" customFormat="1" ht="15" customHeight="1" x14ac:dyDescent="0.15">
      <c r="A31" s="119" t="str">
        <f>IF(ISERROR(VLOOKUP(1,AD:AE,2,FALSE)),"",VLOOKUP(1,AD:AE,2,FALSE))</f>
        <v>面接指導等の実施状況</v>
      </c>
      <c r="B31" s="383"/>
      <c r="C31" s="383"/>
      <c r="D31" s="384"/>
      <c r="E31" s="384"/>
      <c r="F31" s="387"/>
      <c r="G31" s="388" t="str">
        <f>IF(ISERROR(VLOOKUP(1,AD:AF,3,FALSE)),"",VLOOKUP(1,AD:AF,3,FALSE))</f>
        <v>面接指導等の実施状況が選択されていません。</v>
      </c>
      <c r="H31" s="383"/>
      <c r="I31" s="383"/>
      <c r="J31" s="383"/>
      <c r="K31" s="383"/>
      <c r="L31" s="383"/>
      <c r="M31" s="383"/>
      <c r="N31" s="383"/>
      <c r="O31" s="384"/>
      <c r="P31" s="383"/>
      <c r="Q31" s="383"/>
      <c r="R31" s="383"/>
      <c r="S31" s="384"/>
      <c r="T31" s="383"/>
      <c r="U31" s="383"/>
      <c r="V31" s="383"/>
      <c r="W31" s="384"/>
      <c r="X31" s="383"/>
      <c r="Y31" s="383"/>
      <c r="Z31" s="383"/>
      <c r="AA31" s="385"/>
      <c r="AC31" s="379"/>
      <c r="AD31" s="377"/>
      <c r="AE31" s="377"/>
      <c r="AF31" s="379"/>
    </row>
    <row r="32" spans="1:32" s="25" customFormat="1" ht="15" customHeight="1" x14ac:dyDescent="0.15">
      <c r="A32" s="119" t="str">
        <f>IF(ISERROR(VLOOKUP(2,AD:AE,2,FALSE)),"",VLOOKUP(2,AD:AE,2,FALSE))</f>
        <v/>
      </c>
      <c r="B32" s="383"/>
      <c r="C32" s="383"/>
      <c r="D32" s="383"/>
      <c r="E32" s="386"/>
      <c r="F32" s="389"/>
      <c r="G32" s="119" t="str">
        <f>IF(ISERROR(VLOOKUP(2,AD:AF,3,FALSE)),"",VLOOKUP(2,AD:AF,3,FALSE))</f>
        <v/>
      </c>
      <c r="H32" s="383"/>
      <c r="I32" s="384"/>
      <c r="J32" s="383"/>
      <c r="K32" s="384"/>
      <c r="L32" s="383"/>
      <c r="M32" s="384"/>
      <c r="N32" s="383"/>
      <c r="O32" s="384"/>
      <c r="P32" s="383"/>
      <c r="Q32" s="384"/>
      <c r="R32" s="383"/>
      <c r="S32" s="384"/>
      <c r="T32" s="383"/>
      <c r="U32" s="384"/>
      <c r="V32" s="383"/>
      <c r="W32" s="384"/>
      <c r="X32" s="383"/>
      <c r="Y32" s="384"/>
      <c r="Z32" s="383"/>
      <c r="AA32" s="385"/>
      <c r="AB32" s="380"/>
      <c r="AC32" s="381"/>
      <c r="AD32" s="379"/>
      <c r="AE32" s="379"/>
      <c r="AF32" s="379"/>
    </row>
    <row r="33" spans="1:32" s="25" customFormat="1" ht="15" customHeight="1" x14ac:dyDescent="0.15">
      <c r="A33" s="119" t="str">
        <f>IF(ISERROR(VLOOKUP(3,AD:AE,2,FALSE)),"",VLOOKUP(3,AD:AE,2,FALSE))</f>
        <v/>
      </c>
      <c r="B33" s="383"/>
      <c r="C33" s="383"/>
      <c r="D33" s="383"/>
      <c r="E33" s="384"/>
      <c r="F33" s="385"/>
      <c r="G33" s="119" t="str">
        <f>IF(ISERROR(VLOOKUP(3,AD:AF,3,FALSE)),"",VLOOKUP(3,AD:AF,3,FALSE))</f>
        <v/>
      </c>
      <c r="H33" s="384"/>
      <c r="I33" s="384"/>
      <c r="J33" s="384"/>
      <c r="K33" s="384"/>
      <c r="L33" s="384"/>
      <c r="M33" s="384"/>
      <c r="N33" s="384"/>
      <c r="O33" s="384"/>
      <c r="P33" s="384"/>
      <c r="Q33" s="384"/>
      <c r="R33" s="384"/>
      <c r="S33" s="384"/>
      <c r="T33" s="384"/>
      <c r="U33" s="384"/>
      <c r="V33" s="384"/>
      <c r="W33" s="384"/>
      <c r="X33" s="384"/>
      <c r="Y33" s="384"/>
      <c r="Z33" s="384"/>
      <c r="AA33" s="385"/>
      <c r="AB33" s="378"/>
      <c r="AC33" s="382"/>
      <c r="AD33" s="379"/>
      <c r="AE33" s="379"/>
      <c r="AF33" s="379"/>
    </row>
    <row r="34" spans="1:32" s="25" customFormat="1" ht="15" customHeight="1" x14ac:dyDescent="0.15">
      <c r="A34" s="119" t="str">
        <f>IF(ISERROR(VLOOKUP(4,AD:AE,2,FALSE)),"",VLOOKUP(4,AD:AE,2,FALSE))</f>
        <v/>
      </c>
      <c r="B34" s="383"/>
      <c r="C34" s="383"/>
      <c r="D34" s="383"/>
      <c r="E34" s="384"/>
      <c r="F34" s="385"/>
      <c r="G34" s="119" t="str">
        <f>IF(ISERROR(VLOOKUP(4,AD:AF,3,FALSE)),"",VLOOKUP(4,AD:AF,3,FALSE))</f>
        <v/>
      </c>
      <c r="H34" s="384"/>
      <c r="I34" s="384"/>
      <c r="J34" s="384"/>
      <c r="K34" s="384"/>
      <c r="L34" s="384"/>
      <c r="M34" s="384"/>
      <c r="N34" s="384"/>
      <c r="O34" s="384"/>
      <c r="P34" s="384"/>
      <c r="Q34" s="384"/>
      <c r="R34" s="384"/>
      <c r="S34" s="384"/>
      <c r="T34" s="384"/>
      <c r="U34" s="384"/>
      <c r="V34" s="384"/>
      <c r="W34" s="384"/>
      <c r="X34" s="384"/>
      <c r="Y34" s="384"/>
      <c r="Z34" s="384"/>
      <c r="AA34" s="385"/>
      <c r="AB34" s="378"/>
      <c r="AC34" s="382"/>
      <c r="AD34" s="379"/>
      <c r="AE34" s="379"/>
      <c r="AF34" s="379"/>
    </row>
    <row r="35" spans="1:32" s="25" customFormat="1" ht="15" customHeight="1" x14ac:dyDescent="0.15">
      <c r="A35" s="119" t="str">
        <f>IF(ISERROR(VLOOKUP(5,AD:AE,2,FALSE)),"",VLOOKUP(5,AD:AE,2,FALSE))</f>
        <v/>
      </c>
      <c r="B35" s="383"/>
      <c r="C35" s="383"/>
      <c r="D35" s="383"/>
      <c r="E35" s="384"/>
      <c r="F35" s="385"/>
      <c r="G35" s="119" t="str">
        <f>IF(ISERROR(VLOOKUP(5,AD:AF,3,FALSE)),"",VLOOKUP(5,AD:AF,3,FALSE))</f>
        <v/>
      </c>
      <c r="H35" s="384"/>
      <c r="I35" s="384"/>
      <c r="J35" s="384"/>
      <c r="K35" s="384"/>
      <c r="L35" s="384"/>
      <c r="M35" s="384"/>
      <c r="N35" s="384"/>
      <c r="O35" s="384"/>
      <c r="P35" s="384"/>
      <c r="Q35" s="384"/>
      <c r="R35" s="384"/>
      <c r="S35" s="384"/>
      <c r="T35" s="384"/>
      <c r="U35" s="384"/>
      <c r="V35" s="384"/>
      <c r="W35" s="384"/>
      <c r="X35" s="384"/>
      <c r="Y35" s="384"/>
      <c r="Z35" s="384"/>
      <c r="AA35" s="385"/>
      <c r="AB35" s="378"/>
      <c r="AC35" s="382"/>
      <c r="AD35" s="379"/>
      <c r="AE35" s="379"/>
      <c r="AF35" s="379"/>
    </row>
    <row r="36" spans="1:32" s="25" customFormat="1" ht="15" customHeight="1" x14ac:dyDescent="0.15">
      <c r="A36" s="119" t="str">
        <f>IF(ISERROR(VLOOKUP(6,AD:AE,2,FALSE)),"",VLOOKUP(6,AD:AE,2,FALSE))</f>
        <v/>
      </c>
      <c r="B36" s="384"/>
      <c r="C36" s="384"/>
      <c r="D36" s="384"/>
      <c r="E36" s="384"/>
      <c r="F36" s="385"/>
      <c r="G36" s="119" t="str">
        <f>IF(ISERROR(VLOOKUP(6,AD:AF,3,FALSE)),"",VLOOKUP(6,AD:AF,3,FALSE))</f>
        <v/>
      </c>
      <c r="H36" s="384"/>
      <c r="I36" s="384"/>
      <c r="J36" s="384"/>
      <c r="K36" s="384"/>
      <c r="L36" s="384"/>
      <c r="M36" s="384"/>
      <c r="N36" s="384"/>
      <c r="O36" s="384"/>
      <c r="P36" s="384"/>
      <c r="Q36" s="384"/>
      <c r="R36" s="384"/>
      <c r="S36" s="384"/>
      <c r="T36" s="384"/>
      <c r="U36" s="384"/>
      <c r="V36" s="384"/>
      <c r="W36" s="384"/>
      <c r="X36" s="384"/>
      <c r="Y36" s="384"/>
      <c r="Z36" s="384"/>
      <c r="AA36" s="385"/>
      <c r="AC36" s="379"/>
      <c r="AD36" s="379"/>
      <c r="AE36" s="379"/>
      <c r="AF36" s="379"/>
    </row>
    <row r="37" spans="1:32" s="25" customFormat="1" ht="15" customHeight="1" x14ac:dyDescent="0.15">
      <c r="A37" s="119" t="str">
        <f>IF(ISERROR(VLOOKUP(7,AD:AE,2,FALSE)),"",VLOOKUP(7,AD:AE,2,FALSE))</f>
        <v/>
      </c>
      <c r="B37" s="384"/>
      <c r="C37" s="384"/>
      <c r="D37" s="384"/>
      <c r="E37" s="384"/>
      <c r="F37" s="385"/>
      <c r="G37" s="119" t="str">
        <f>IF(ISERROR(VLOOKUP(7,AD:AF,3,FALSE)),"",VLOOKUP(7,AD:AF,3,FALSE))</f>
        <v/>
      </c>
      <c r="H37" s="384"/>
      <c r="I37" s="384"/>
      <c r="J37" s="384"/>
      <c r="K37" s="384"/>
      <c r="L37" s="384"/>
      <c r="M37" s="384"/>
      <c r="N37" s="384"/>
      <c r="O37" s="384"/>
      <c r="P37" s="384"/>
      <c r="Q37" s="384"/>
      <c r="R37" s="384"/>
      <c r="S37" s="384"/>
      <c r="T37" s="384"/>
      <c r="U37" s="384"/>
      <c r="V37" s="384"/>
      <c r="W37" s="384"/>
      <c r="X37" s="384"/>
      <c r="Y37" s="384"/>
      <c r="Z37" s="384"/>
      <c r="AA37" s="385"/>
      <c r="AC37" s="379"/>
      <c r="AD37" s="379"/>
      <c r="AE37" s="379"/>
      <c r="AF37" s="379"/>
    </row>
    <row r="38" spans="1:32" s="25" customFormat="1" ht="15" customHeight="1" x14ac:dyDescent="0.15">
      <c r="A38" s="119" t="str">
        <f>IF(ISERROR(VLOOKUP(8,AD:AE,2,FALSE)),"",VLOOKUP(8,AD:AE,2,FALSE))</f>
        <v/>
      </c>
      <c r="B38" s="384"/>
      <c r="C38" s="384"/>
      <c r="D38" s="384"/>
      <c r="E38" s="384"/>
      <c r="F38" s="385"/>
      <c r="G38" s="119" t="str">
        <f>IF(ISERROR(VLOOKUP(8,AD:AF,3,FALSE)),"",VLOOKUP(8,AD:AF,3,FALSE))</f>
        <v/>
      </c>
      <c r="H38" s="384"/>
      <c r="I38" s="384"/>
      <c r="J38" s="384"/>
      <c r="K38" s="384"/>
      <c r="L38" s="384"/>
      <c r="M38" s="384"/>
      <c r="N38" s="384"/>
      <c r="O38" s="384"/>
      <c r="P38" s="384"/>
      <c r="Q38" s="384"/>
      <c r="R38" s="384"/>
      <c r="S38" s="384"/>
      <c r="T38" s="384"/>
      <c r="U38" s="384"/>
      <c r="V38" s="384"/>
      <c r="W38" s="384"/>
      <c r="X38" s="384"/>
      <c r="Y38" s="384"/>
      <c r="Z38" s="384"/>
      <c r="AA38" s="385"/>
      <c r="AC38" s="379"/>
      <c r="AD38" s="379"/>
      <c r="AE38" s="379"/>
      <c r="AF38" s="379"/>
    </row>
    <row r="39" spans="1:32" s="25" customFormat="1" ht="15" customHeight="1" x14ac:dyDescent="0.15">
      <c r="A39" s="119" t="str">
        <f>IF(ISERROR(VLOOKUP(9,AD:AE,2,FALSE)),"",VLOOKUP(9,AD:AE,2,FALSE))</f>
        <v/>
      </c>
      <c r="B39" s="384"/>
      <c r="C39" s="384"/>
      <c r="D39" s="384"/>
      <c r="E39" s="384"/>
      <c r="F39" s="385"/>
      <c r="G39" s="119" t="str">
        <f>IF(ISERROR(VLOOKUP(9,AD:AF,3,FALSE)),"",VLOOKUP(9,AD:AF,3,FALSE))</f>
        <v/>
      </c>
      <c r="H39" s="384"/>
      <c r="I39" s="384"/>
      <c r="J39" s="384"/>
      <c r="K39" s="384"/>
      <c r="L39" s="384"/>
      <c r="M39" s="384"/>
      <c r="N39" s="384"/>
      <c r="O39" s="384"/>
      <c r="P39" s="384"/>
      <c r="Q39" s="384"/>
      <c r="R39" s="384"/>
      <c r="S39" s="384"/>
      <c r="T39" s="384"/>
      <c r="U39" s="384"/>
      <c r="V39" s="384"/>
      <c r="W39" s="384"/>
      <c r="X39" s="384"/>
      <c r="Y39" s="384"/>
      <c r="Z39" s="384"/>
      <c r="AA39" s="385"/>
      <c r="AC39" s="379"/>
      <c r="AD39" s="379"/>
      <c r="AE39" s="379"/>
      <c r="AF39" s="379"/>
    </row>
    <row r="40" spans="1:32" s="25" customFormat="1" ht="15" customHeight="1" x14ac:dyDescent="0.15">
      <c r="A40" s="119" t="str">
        <f>IF(ISERROR(VLOOKUP(10,AD:AE,2,FALSE)),"",VLOOKUP(10,AD:AE,2,FALSE))</f>
        <v/>
      </c>
      <c r="B40" s="384"/>
      <c r="C40" s="384"/>
      <c r="D40" s="384"/>
      <c r="E40" s="384"/>
      <c r="F40" s="385"/>
      <c r="G40" s="119" t="str">
        <f>IF(ISERROR(VLOOKUP(10,AD:AF,3,FALSE)),"",VLOOKUP(10,AD:AF,3,FALSE))</f>
        <v/>
      </c>
      <c r="H40" s="384"/>
      <c r="I40" s="384"/>
      <c r="J40" s="384"/>
      <c r="K40" s="384"/>
      <c r="L40" s="384"/>
      <c r="M40" s="384"/>
      <c r="N40" s="384"/>
      <c r="O40" s="384"/>
      <c r="P40" s="384"/>
      <c r="Q40" s="384"/>
      <c r="R40" s="384"/>
      <c r="S40" s="384"/>
      <c r="T40" s="384"/>
      <c r="U40" s="384"/>
      <c r="V40" s="384"/>
      <c r="W40" s="384"/>
      <c r="X40" s="384"/>
      <c r="Y40" s="384"/>
      <c r="Z40" s="384"/>
      <c r="AA40" s="385"/>
      <c r="AC40" s="379"/>
      <c r="AD40" s="379"/>
      <c r="AE40" s="379"/>
      <c r="AF40" s="379"/>
    </row>
    <row r="41" spans="1:32" s="25" customFormat="1" ht="12" x14ac:dyDescent="0.15">
      <c r="AC41" s="379"/>
      <c r="AD41" s="379"/>
      <c r="AE41" s="379"/>
      <c r="AF41" s="379"/>
    </row>
    <row r="42" spans="1:32" s="25" customFormat="1" ht="12" x14ac:dyDescent="0.15">
      <c r="AC42" s="379"/>
      <c r="AD42" s="379"/>
      <c r="AE42" s="379"/>
      <c r="AF42" s="379"/>
    </row>
    <row r="43" spans="1:32" s="25" customFormat="1" ht="12" x14ac:dyDescent="0.15">
      <c r="AC43" s="379"/>
      <c r="AD43" s="379"/>
      <c r="AE43" s="379"/>
      <c r="AF43" s="379"/>
    </row>
  </sheetData>
  <sheetProtection password="FB83" sheet="1" objects="1"/>
  <mergeCells count="31">
    <mergeCell ref="Q1:T1"/>
    <mergeCell ref="U1:Z1"/>
    <mergeCell ref="Q2:T2"/>
    <mergeCell ref="U2:Z2"/>
    <mergeCell ref="A8:I8"/>
    <mergeCell ref="J8:R8"/>
    <mergeCell ref="U9:Z10"/>
    <mergeCell ref="A10:I10"/>
    <mergeCell ref="J10:R10"/>
    <mergeCell ref="A13:I13"/>
    <mergeCell ref="J13:R13"/>
    <mergeCell ref="U13:Z17"/>
    <mergeCell ref="A15:I15"/>
    <mergeCell ref="J15:R15"/>
    <mergeCell ref="J14:R14"/>
    <mergeCell ref="A16:I16"/>
    <mergeCell ref="J16:R16"/>
    <mergeCell ref="A17:I17"/>
    <mergeCell ref="J17:R17"/>
    <mergeCell ref="A9:I9"/>
    <mergeCell ref="J9:R9"/>
    <mergeCell ref="A11:I11"/>
    <mergeCell ref="J11:R11"/>
    <mergeCell ref="A14:I14"/>
    <mergeCell ref="A30:F30"/>
    <mergeCell ref="G30:AA30"/>
    <mergeCell ref="A19:I19"/>
    <mergeCell ref="J19:R19"/>
    <mergeCell ref="U19:Z21"/>
    <mergeCell ref="A21:I21"/>
    <mergeCell ref="J21:R21"/>
  </mergeCells>
  <phoneticPr fontId="2"/>
  <dataValidations xWindow="397" yWindow="536" count="10">
    <dataValidation type="list" showInputMessage="1" showErrorMessage="1" errorTitle="入力エラー" error="面接指導等を実施している場合は○を選択してください。" prompt="面接指導等を実施している場合は○を選択してください。" sqref="J9:R9" xr:uid="{9BBED829-148A-4D8C-81DA-5C417B1379D0}">
      <formula1>選択</formula1>
    </dataValidation>
    <dataValidation type="list" showInputMessage="1" showErrorMessage="1" errorTitle="入力エラー" error="面接指導等を実施していない場合は○を選択してください。" prompt="面接指導等を実施していない場合は○を選択してください。" sqref="J11:R11" xr:uid="{10841FD0-F4B6-41AE-B62B-AFCBB9A910DD}">
      <formula1>選択</formula1>
    </dataValidation>
    <dataValidation type="list" showInputMessage="1" showErrorMessage="1" errorTitle="入力エラー" error="１月あたり１００時間を超えた者に対して面接指導等を実施している場合は○を選択してください。" prompt="１月あたり１００時間を超えた者に対して面接指導等を実施している場合は○を選択してください。" sqref="J13:R13" xr:uid="{D8C07777-CA09-429A-8F43-E4D781F4388D}">
      <formula1>選択</formula1>
    </dataValidation>
    <dataValidation type="list" showInputMessage="1" showErrorMessage="1" errorTitle="入力エラー" error="１月あたり９９～８１時間を超えた者に対して面接指導等を実施している場合は○を選択してください。" prompt="１月あたり９９～８１時間を超えた者に対して面接指導等を実施している場合は○を選択してください。" sqref="J14:R14" xr:uid="{5DCE54F3-C6A6-49E9-BD5D-CB6D8E2B9D83}">
      <formula1>選択</formula1>
    </dataValidation>
    <dataValidation type="list" showInputMessage="1" showErrorMessage="1" errorTitle="入力エラー" error="１月あたり8０時間を超えた者に対して面接指導等を実施している場合は○を選択してください。" prompt="１月あたり8０時間を超えた者に対して面接指導等を実施している場合は○を選択してください。" sqref="J15:R15" xr:uid="{FF8A0778-0B49-40AA-B5A6-B4062BF0F5AB}">
      <formula1>選択</formula1>
    </dataValidation>
    <dataValidation type="list" showInputMessage="1" showErrorMessage="1" errorTitle="入力エラー" error="１月あたり７９～４６時間を超えた者に対して面接指導等を実施している場合は○を選択してください。" prompt="１月あたり７９～４６時間を超えた者に対して面接指導等を実施している場合は○を選択してください。" sqref="J16:R16" xr:uid="{DC4FE6C0-B1E3-4EC0-B455-CF601403FA12}">
      <formula1>選択</formula1>
    </dataValidation>
    <dataValidation type="list" showInputMessage="1" showErrorMessage="1" errorTitle="入力エラー" error="１月あたり４５時間を超えた者に対して面接指導等を実施している場合は○を選択してください。" prompt="１月あたり４５時間を超えた者に対して面接指導等を実施している場合は○を選択してください。" sqref="J17:R17" xr:uid="{C6B04F1F-1A18-4914-B6AD-728155225860}">
      <formula1>選択</formula1>
    </dataValidation>
    <dataValidation type="list" showInputMessage="1" showErrorMessage="1" errorTitle="入力エラー" error="２～６カ月平均８０時間を越えた者に対して面接指導等を実施している場合は○を選択してください。" prompt="２～６カ月平均８０時間を超えた者に対して面接指導等を実施している場合は○を選択してください。" sqref="J19:R19" xr:uid="{252A437C-DDEA-4CD3-A7C2-374FD47F2AB0}">
      <formula1>選択</formula1>
    </dataValidation>
    <dataValidation type="list" showInputMessage="1" showErrorMessage="1" errorTitle="入力エラー" error="その他面接指導等を実施している場合は○を選択してください。" prompt="その他面接指導等を実施している場合は○を選択してください。" sqref="J21:R21" xr:uid="{DDA5718F-B4FC-4DD1-BBF5-F5690AC9A981}">
      <formula1>選択</formula1>
    </dataValidation>
    <dataValidation type="list" showInputMessage="1" showErrorMessage="1" errorTitle="入力エラー" error="面接指導等の実施対象者がいない場合は○を選択してください。" prompt="面接指導等の実施対象者がいない場合は○を選択してください。" sqref="J10:R10" xr:uid="{5A8A6FD4-6896-40AA-853D-68D556A10174}">
      <formula1>選択</formula1>
    </dataValidation>
  </dataValidations>
  <printOptions horizontalCentered="1"/>
  <pageMargins left="0.78740157480314965" right="0.78740157480314965" top="0.78740157480314965" bottom="0.59055118110236227" header="0.78740157480314965" footer="0.39370078740157483"/>
  <pageSetup paperSize="9" scale="9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C9AFD-4E70-4041-8BB5-C95CFE0CE31A}">
  <sheetPr codeName="Sheet6">
    <pageSetUpPr fitToPage="1"/>
  </sheetPr>
  <dimension ref="A1:M48"/>
  <sheetViews>
    <sheetView showGridLines="0" zoomScale="80" zoomScaleNormal="80" zoomScaleSheetLayoutView="100" workbookViewId="0">
      <selection activeCell="B5" sqref="B5:H5"/>
    </sheetView>
  </sheetViews>
  <sheetFormatPr defaultRowHeight="13.5" x14ac:dyDescent="0.15"/>
  <cols>
    <col min="1" max="1" width="20.625" style="2" customWidth="1"/>
    <col min="2" max="2" width="4.625" style="2" customWidth="1"/>
    <col min="3" max="3" width="12.625" style="2" customWidth="1"/>
    <col min="4" max="5" width="4.625" style="2" customWidth="1"/>
    <col min="6" max="6" width="12.625" style="2" customWidth="1"/>
    <col min="7" max="7" width="4.625" style="2" customWidth="1"/>
    <col min="8" max="8" width="20.625" style="2" customWidth="1"/>
    <col min="9" max="9" width="9.125" style="2" customWidth="1"/>
    <col min="10" max="11" width="10.625" style="361" hidden="1" customWidth="1"/>
    <col min="12" max="12" width="20.625" style="361" hidden="1" customWidth="1"/>
    <col min="13" max="13" width="50.625" style="361" hidden="1" customWidth="1"/>
    <col min="14" max="16384" width="9" style="2"/>
  </cols>
  <sheetData>
    <row r="1" spans="1:13" ht="17.45" customHeight="1" x14ac:dyDescent="0.15">
      <c r="A1" s="74" t="s">
        <v>194</v>
      </c>
      <c r="B1" s="17"/>
      <c r="C1" s="17"/>
      <c r="D1" s="17"/>
      <c r="E1" s="17"/>
      <c r="F1" s="17"/>
      <c r="G1" s="17"/>
      <c r="H1" s="17"/>
      <c r="J1" s="360" t="s">
        <v>679</v>
      </c>
      <c r="K1" s="375">
        <f>IF(M1="","",1)</f>
        <v>1</v>
      </c>
      <c r="L1" s="376" t="s">
        <v>428</v>
      </c>
      <c r="M1" s="376" t="str">
        <f>IF(ISBLANK(C7),IF(ISBLANK(F7),"対象部局の総職員数が入力されていません。",""),"")</f>
        <v>対象部局の総職員数が入力されていません。</v>
      </c>
    </row>
    <row r="2" spans="1:13" ht="32.25" customHeight="1" x14ac:dyDescent="0.15">
      <c r="A2" s="92" t="s">
        <v>215</v>
      </c>
      <c r="J2" s="360" t="s">
        <v>680</v>
      </c>
      <c r="K2" s="375" t="str">
        <f>IF(M2="","",MAX(K1)+1)</f>
        <v/>
      </c>
      <c r="L2" s="376" t="s">
        <v>429</v>
      </c>
      <c r="M2" s="376" t="str">
        <f>IF(E40&gt;C7,"長期病休者数（男）の合計人数が総職員数（男）を超えています","")</f>
        <v/>
      </c>
    </row>
    <row r="3" spans="1:13" s="21" customFormat="1" ht="21" customHeight="1" x14ac:dyDescent="0.15">
      <c r="A3" s="22" t="s">
        <v>106</v>
      </c>
      <c r="B3" s="713" t="str">
        <f>IF(ISBLANK(表紙!C9),"",表紙!C9)</f>
        <v/>
      </c>
      <c r="C3" s="714"/>
      <c r="D3" s="714"/>
      <c r="E3" s="714"/>
      <c r="F3" s="714"/>
      <c r="G3" s="714"/>
      <c r="H3" s="715"/>
      <c r="J3" s="360" t="s">
        <v>681</v>
      </c>
      <c r="K3" s="375" t="str">
        <f>IF(M3="","",MAX($K$1:K2)+1)</f>
        <v/>
      </c>
      <c r="L3" s="376" t="s">
        <v>430</v>
      </c>
      <c r="M3" s="376" t="str">
        <f>IF(H40&gt;F7,"長期病休者数（女）の合計人数が総職員数（女）を超えています","")</f>
        <v/>
      </c>
    </row>
    <row r="4" spans="1:13" s="21" customFormat="1" ht="21" customHeight="1" x14ac:dyDescent="0.15">
      <c r="A4" s="115" t="s">
        <v>129</v>
      </c>
      <c r="B4" s="716" t="str">
        <f>IF(ISBLANK(表紙!C7),"",表紙!C7)</f>
        <v/>
      </c>
      <c r="C4" s="717"/>
      <c r="D4" s="717"/>
      <c r="E4" s="717"/>
      <c r="F4" s="717"/>
      <c r="G4" s="717"/>
      <c r="H4" s="718"/>
      <c r="J4" s="361"/>
      <c r="K4" s="361"/>
      <c r="L4" s="361"/>
      <c r="M4" s="361"/>
    </row>
    <row r="5" spans="1:13" s="21" customFormat="1" ht="21" customHeight="1" x14ac:dyDescent="0.15">
      <c r="A5" s="22" t="s">
        <v>107</v>
      </c>
      <c r="B5" s="722"/>
      <c r="C5" s="723"/>
      <c r="D5" s="723"/>
      <c r="E5" s="553"/>
      <c r="F5" s="553"/>
      <c r="G5" s="553"/>
      <c r="H5" s="554"/>
      <c r="J5" s="361"/>
      <c r="K5" s="361"/>
      <c r="L5" s="361"/>
      <c r="M5" s="361"/>
    </row>
    <row r="6" spans="1:13" s="21" customFormat="1" ht="21" customHeight="1" thickBot="1" x14ac:dyDescent="0.2">
      <c r="A6" s="89" t="s">
        <v>91</v>
      </c>
      <c r="B6" s="719"/>
      <c r="C6" s="720"/>
      <c r="D6" s="720"/>
      <c r="E6" s="720"/>
      <c r="F6" s="720"/>
      <c r="G6" s="720"/>
      <c r="H6" s="721"/>
      <c r="J6" s="361"/>
      <c r="K6" s="361"/>
      <c r="L6" s="361"/>
      <c r="M6" s="361"/>
    </row>
    <row r="7" spans="1:13" s="21" customFormat="1" ht="21" customHeight="1" thickBot="1" x14ac:dyDescent="0.2">
      <c r="A7" s="90" t="s">
        <v>214</v>
      </c>
      <c r="B7" s="156" t="s">
        <v>252</v>
      </c>
      <c r="C7" s="289"/>
      <c r="D7" s="157" t="s">
        <v>253</v>
      </c>
      <c r="E7" s="156" t="s">
        <v>254</v>
      </c>
      <c r="F7" s="289"/>
      <c r="G7" s="157" t="s">
        <v>253</v>
      </c>
      <c r="H7" s="91" t="str">
        <f>IF(ISBLANK(C7),IF(ISBLANK(F7),"計人","計" &amp; TEXT(C7 + F7,"#,##0") &amp; "人"),"計" &amp; TEXT(C7 + F7,"#,##0") &amp; "人")</f>
        <v>計人</v>
      </c>
      <c r="J7" s="361"/>
      <c r="K7" s="361"/>
      <c r="L7" s="361"/>
      <c r="M7" s="361"/>
    </row>
    <row r="8" spans="1:13" x14ac:dyDescent="0.15">
      <c r="A8" s="18" t="s">
        <v>219</v>
      </c>
    </row>
    <row r="9" spans="1:13" ht="19.5" customHeight="1" x14ac:dyDescent="0.15">
      <c r="A9" s="18"/>
    </row>
    <row r="10" spans="1:13" x14ac:dyDescent="0.15">
      <c r="A10" s="58" t="s">
        <v>682</v>
      </c>
    </row>
    <row r="11" spans="1:13" ht="21" customHeight="1" x14ac:dyDescent="0.15">
      <c r="A11" s="287"/>
      <c r="B11" s="288"/>
      <c r="C11" s="288"/>
      <c r="D11" s="288"/>
      <c r="E11" s="734" t="s">
        <v>758</v>
      </c>
      <c r="F11" s="735"/>
      <c r="G11" s="735"/>
      <c r="H11" s="736"/>
    </row>
    <row r="12" spans="1:13" ht="21" hidden="1" customHeight="1" x14ac:dyDescent="0.15">
      <c r="A12" s="170">
        <v>1</v>
      </c>
      <c r="E12" s="170"/>
      <c r="F12" s="286"/>
      <c r="G12" s="286"/>
      <c r="H12" s="286"/>
    </row>
    <row r="13" spans="1:13" ht="10.5" customHeight="1" x14ac:dyDescent="0.15">
      <c r="A13" s="282">
        <v>1</v>
      </c>
      <c r="H13" s="23"/>
    </row>
    <row r="14" spans="1:13" ht="17.45" customHeight="1" x14ac:dyDescent="0.15">
      <c r="A14" s="19"/>
      <c r="H14" s="23" t="s">
        <v>108</v>
      </c>
    </row>
    <row r="15" spans="1:13" ht="18.600000000000001" customHeight="1" x14ac:dyDescent="0.15">
      <c r="A15" s="724" t="s">
        <v>92</v>
      </c>
      <c r="B15" s="725"/>
      <c r="C15" s="726"/>
      <c r="D15" s="727"/>
      <c r="E15" s="507" t="s">
        <v>51</v>
      </c>
      <c r="F15" s="508"/>
      <c r="G15" s="508"/>
      <c r="H15" s="702"/>
    </row>
    <row r="16" spans="1:13" ht="18.600000000000001" customHeight="1" x14ac:dyDescent="0.15">
      <c r="A16" s="728"/>
      <c r="B16" s="729"/>
      <c r="C16" s="730"/>
      <c r="D16" s="731"/>
      <c r="E16" s="587" t="s">
        <v>4</v>
      </c>
      <c r="F16" s="588"/>
      <c r="G16" s="732"/>
      <c r="H16" s="14" t="s">
        <v>5</v>
      </c>
    </row>
    <row r="17" spans="1:8" ht="21" customHeight="1" x14ac:dyDescent="0.15">
      <c r="A17" s="32" t="s">
        <v>52</v>
      </c>
      <c r="B17" s="733"/>
      <c r="C17" s="701"/>
      <c r="D17" s="702"/>
      <c r="E17" s="670"/>
      <c r="F17" s="671"/>
      <c r="G17" s="672"/>
      <c r="H17" s="277"/>
    </row>
    <row r="18" spans="1:8" ht="21" customHeight="1" x14ac:dyDescent="0.15">
      <c r="A18" s="33" t="s">
        <v>53</v>
      </c>
      <c r="B18" s="709"/>
      <c r="C18" s="691"/>
      <c r="D18" s="692"/>
      <c r="E18" s="673"/>
      <c r="F18" s="674"/>
      <c r="G18" s="675"/>
      <c r="H18" s="278"/>
    </row>
    <row r="19" spans="1:8" ht="21" customHeight="1" x14ac:dyDescent="0.15">
      <c r="A19" s="690" t="s">
        <v>54</v>
      </c>
      <c r="B19" s="691"/>
      <c r="C19" s="691"/>
      <c r="D19" s="692"/>
      <c r="E19" s="673"/>
      <c r="F19" s="674"/>
      <c r="G19" s="675"/>
      <c r="H19" s="278"/>
    </row>
    <row r="20" spans="1:8" ht="21" customHeight="1" x14ac:dyDescent="0.15">
      <c r="A20" s="690" t="s">
        <v>55</v>
      </c>
      <c r="B20" s="691"/>
      <c r="C20" s="691"/>
      <c r="D20" s="692"/>
      <c r="E20" s="673"/>
      <c r="F20" s="674"/>
      <c r="G20" s="675"/>
      <c r="H20" s="278"/>
    </row>
    <row r="21" spans="1:8" ht="21" customHeight="1" x14ac:dyDescent="0.15">
      <c r="A21" s="33" t="s">
        <v>56</v>
      </c>
      <c r="B21" s="709"/>
      <c r="C21" s="691"/>
      <c r="D21" s="692"/>
      <c r="E21" s="673"/>
      <c r="F21" s="674"/>
      <c r="G21" s="675"/>
      <c r="H21" s="278"/>
    </row>
    <row r="22" spans="1:8" ht="21" customHeight="1" x14ac:dyDescent="0.15">
      <c r="A22" s="33" t="s">
        <v>57</v>
      </c>
      <c r="B22" s="709"/>
      <c r="C22" s="691"/>
      <c r="D22" s="692"/>
      <c r="E22" s="673"/>
      <c r="F22" s="674"/>
      <c r="G22" s="675"/>
      <c r="H22" s="278"/>
    </row>
    <row r="23" spans="1:8" ht="21" customHeight="1" x14ac:dyDescent="0.15">
      <c r="A23" s="33" t="s">
        <v>58</v>
      </c>
      <c r="B23" s="709"/>
      <c r="C23" s="691"/>
      <c r="D23" s="692"/>
      <c r="E23" s="673"/>
      <c r="F23" s="674"/>
      <c r="G23" s="675"/>
      <c r="H23" s="278"/>
    </row>
    <row r="24" spans="1:8" ht="21" customHeight="1" x14ac:dyDescent="0.15">
      <c r="A24" s="34" t="s">
        <v>59</v>
      </c>
      <c r="B24" s="693"/>
      <c r="C24" s="694"/>
      <c r="D24" s="695"/>
      <c r="E24" s="676"/>
      <c r="F24" s="677"/>
      <c r="G24" s="678"/>
      <c r="H24" s="279"/>
    </row>
    <row r="25" spans="1:8" ht="21" customHeight="1" x14ac:dyDescent="0.15">
      <c r="A25" s="705" t="s">
        <v>60</v>
      </c>
      <c r="B25" s="700" t="s">
        <v>61</v>
      </c>
      <c r="C25" s="701"/>
      <c r="D25" s="702"/>
      <c r="E25" s="670"/>
      <c r="F25" s="671"/>
      <c r="G25" s="672"/>
      <c r="H25" s="277"/>
    </row>
    <row r="26" spans="1:8" ht="21" customHeight="1" x14ac:dyDescent="0.15">
      <c r="A26" s="706"/>
      <c r="B26" s="704" t="s">
        <v>62</v>
      </c>
      <c r="C26" s="691"/>
      <c r="D26" s="692"/>
      <c r="E26" s="673"/>
      <c r="F26" s="674"/>
      <c r="G26" s="675"/>
      <c r="H26" s="278"/>
    </row>
    <row r="27" spans="1:8" ht="21" customHeight="1" x14ac:dyDescent="0.15">
      <c r="A27" s="706"/>
      <c r="B27" s="704" t="s">
        <v>63</v>
      </c>
      <c r="C27" s="691"/>
      <c r="D27" s="692"/>
      <c r="E27" s="673"/>
      <c r="F27" s="674"/>
      <c r="G27" s="675"/>
      <c r="H27" s="278"/>
    </row>
    <row r="28" spans="1:8" ht="21" customHeight="1" x14ac:dyDescent="0.15">
      <c r="A28" s="707"/>
      <c r="B28" s="699" t="s">
        <v>7</v>
      </c>
      <c r="C28" s="694"/>
      <c r="D28" s="695"/>
      <c r="E28" s="676"/>
      <c r="F28" s="677"/>
      <c r="G28" s="678"/>
      <c r="H28" s="279"/>
    </row>
    <row r="29" spans="1:8" ht="21" customHeight="1" x14ac:dyDescent="0.15">
      <c r="A29" s="93" t="s">
        <v>64</v>
      </c>
      <c r="B29" s="612"/>
      <c r="C29" s="547"/>
      <c r="D29" s="548"/>
      <c r="E29" s="710"/>
      <c r="F29" s="711"/>
      <c r="G29" s="712"/>
      <c r="H29" s="280"/>
    </row>
    <row r="30" spans="1:8" ht="21" customHeight="1" x14ac:dyDescent="0.15">
      <c r="A30" s="705" t="s">
        <v>65</v>
      </c>
      <c r="B30" s="700" t="s">
        <v>66</v>
      </c>
      <c r="C30" s="701"/>
      <c r="D30" s="702"/>
      <c r="E30" s="670"/>
      <c r="F30" s="671"/>
      <c r="G30" s="672"/>
      <c r="H30" s="277"/>
    </row>
    <row r="31" spans="1:8" ht="21" customHeight="1" x14ac:dyDescent="0.15">
      <c r="A31" s="706"/>
      <c r="B31" s="704" t="s">
        <v>67</v>
      </c>
      <c r="C31" s="691"/>
      <c r="D31" s="692"/>
      <c r="E31" s="673"/>
      <c r="F31" s="674"/>
      <c r="G31" s="675"/>
      <c r="H31" s="278"/>
    </row>
    <row r="32" spans="1:8" ht="21" customHeight="1" x14ac:dyDescent="0.15">
      <c r="A32" s="707"/>
      <c r="B32" s="699" t="s">
        <v>6</v>
      </c>
      <c r="C32" s="694"/>
      <c r="D32" s="695"/>
      <c r="E32" s="676"/>
      <c r="F32" s="677"/>
      <c r="G32" s="678"/>
      <c r="H32" s="279"/>
    </row>
    <row r="33" spans="1:8" ht="21" customHeight="1" x14ac:dyDescent="0.15">
      <c r="A33" s="708" t="s">
        <v>68</v>
      </c>
      <c r="B33" s="701"/>
      <c r="C33" s="701"/>
      <c r="D33" s="702"/>
      <c r="E33" s="670"/>
      <c r="F33" s="671"/>
      <c r="G33" s="672"/>
      <c r="H33" s="281"/>
    </row>
    <row r="34" spans="1:8" ht="21" customHeight="1" x14ac:dyDescent="0.15">
      <c r="A34" s="690" t="s">
        <v>69</v>
      </c>
      <c r="B34" s="691"/>
      <c r="C34" s="691"/>
      <c r="D34" s="692"/>
      <c r="E34" s="673"/>
      <c r="F34" s="674"/>
      <c r="G34" s="675"/>
      <c r="H34" s="278"/>
    </row>
    <row r="35" spans="1:8" ht="21" customHeight="1" x14ac:dyDescent="0.15">
      <c r="A35" s="33" t="s">
        <v>756</v>
      </c>
      <c r="B35" s="709"/>
      <c r="C35" s="691"/>
      <c r="D35" s="692"/>
      <c r="E35" s="681"/>
      <c r="F35" s="682"/>
      <c r="G35" s="683"/>
      <c r="H35" s="278"/>
    </row>
    <row r="36" spans="1:8" ht="21" customHeight="1" x14ac:dyDescent="0.15">
      <c r="A36" s="33" t="s">
        <v>70</v>
      </c>
      <c r="B36" s="709"/>
      <c r="C36" s="691"/>
      <c r="D36" s="692"/>
      <c r="E36" s="684"/>
      <c r="F36" s="685"/>
      <c r="G36" s="686"/>
      <c r="H36" s="392"/>
    </row>
    <row r="37" spans="1:8" ht="21" customHeight="1" x14ac:dyDescent="0.15">
      <c r="A37" s="696" t="s">
        <v>139</v>
      </c>
      <c r="B37" s="697"/>
      <c r="C37" s="697"/>
      <c r="D37" s="698"/>
      <c r="E37" s="687"/>
      <c r="F37" s="688"/>
      <c r="G37" s="689"/>
      <c r="H37" s="278"/>
    </row>
    <row r="38" spans="1:8" ht="21" customHeight="1" x14ac:dyDescent="0.15">
      <c r="A38" s="690" t="s">
        <v>71</v>
      </c>
      <c r="B38" s="691"/>
      <c r="C38" s="691"/>
      <c r="D38" s="692"/>
      <c r="E38" s="673"/>
      <c r="F38" s="674"/>
      <c r="G38" s="675"/>
      <c r="H38" s="278"/>
    </row>
    <row r="39" spans="1:8" ht="21" customHeight="1" x14ac:dyDescent="0.15">
      <c r="A39" s="34" t="s">
        <v>72</v>
      </c>
      <c r="B39" s="693"/>
      <c r="C39" s="694"/>
      <c r="D39" s="695"/>
      <c r="E39" s="676"/>
      <c r="F39" s="677"/>
      <c r="G39" s="678"/>
      <c r="H39" s="279"/>
    </row>
    <row r="40" spans="1:8" ht="21" customHeight="1" x14ac:dyDescent="0.15">
      <c r="A40" s="584" t="s">
        <v>73</v>
      </c>
      <c r="B40" s="547"/>
      <c r="C40" s="547"/>
      <c r="D40" s="548"/>
      <c r="E40" s="679">
        <f>SUM(E17:G39)</f>
        <v>0</v>
      </c>
      <c r="F40" s="547"/>
      <c r="G40" s="680"/>
      <c r="H40" s="107">
        <f>SUM(H17:H39)</f>
        <v>0</v>
      </c>
    </row>
    <row r="43" spans="1:8" x14ac:dyDescent="0.15">
      <c r="A43" s="703" t="s">
        <v>393</v>
      </c>
      <c r="B43" s="703"/>
      <c r="C43" s="703" t="s">
        <v>401</v>
      </c>
      <c r="D43" s="703"/>
      <c r="E43" s="703"/>
      <c r="F43" s="703"/>
      <c r="G43" s="703"/>
      <c r="H43" s="703"/>
    </row>
    <row r="44" spans="1:8" x14ac:dyDescent="0.15">
      <c r="A44" s="283" t="str">
        <f>IF(ISERROR(VLOOKUP(1,K:L,2,FALSE)),"",VLOOKUP(1,K:L,2,FALSE))</f>
        <v>対象部局の総職員数</v>
      </c>
      <c r="B44" s="284"/>
      <c r="C44" s="283" t="str">
        <f>IF(ISERROR(VLOOKUP(1,K:M,3,FALSE)),"",VLOOKUP(1,K:M,3,FALSE))</f>
        <v>対象部局の総職員数が入力されていません。</v>
      </c>
      <c r="D44" s="285"/>
      <c r="E44" s="285"/>
      <c r="F44" s="285"/>
      <c r="G44" s="285"/>
      <c r="H44" s="284"/>
    </row>
    <row r="45" spans="1:8" x14ac:dyDescent="0.15">
      <c r="A45" s="283" t="str">
        <f>IF(ISERROR(VLOOKUP(2,K:L,2,FALSE)),"",VLOOKUP(2,K:L,2,FALSE))</f>
        <v/>
      </c>
      <c r="B45" s="284"/>
      <c r="C45" s="283" t="str">
        <f>IF(ISERROR(VLOOKUP(2,K:M,3,FALSE)),"",VLOOKUP(2,K:M,3,FALSE))</f>
        <v/>
      </c>
      <c r="D45" s="285"/>
      <c r="E45" s="285"/>
      <c r="F45" s="285"/>
      <c r="G45" s="285"/>
      <c r="H45" s="284"/>
    </row>
    <row r="46" spans="1:8" x14ac:dyDescent="0.15">
      <c r="A46" s="283" t="str">
        <f>IF(ISERROR(VLOOKUP(3,K:L,2,FALSE)),"",VLOOKUP(3,K:L,2,FALSE))</f>
        <v/>
      </c>
      <c r="B46" s="284"/>
      <c r="C46" s="283" t="str">
        <f>IF(ISERROR(VLOOKUP(3,K:M,3,FALSE)),"",VLOOKUP(3,K:M,3,FALSE))</f>
        <v/>
      </c>
      <c r="D46" s="285"/>
      <c r="E46" s="285"/>
      <c r="F46" s="285"/>
      <c r="G46" s="285"/>
      <c r="H46" s="284"/>
    </row>
    <row r="47" spans="1:8" x14ac:dyDescent="0.15">
      <c r="A47" s="283" t="str">
        <f>IF(ISERROR(VLOOKUP(4,K:L,2,FALSE)),"",VLOOKUP(4,K:L,2,FALSE))</f>
        <v/>
      </c>
      <c r="B47" s="284"/>
      <c r="C47" s="283" t="str">
        <f>IF(ISERROR(VLOOKUP(4,K:M,3,FALSE)),"",VLOOKUP(4,K:M,3,FALSE))</f>
        <v/>
      </c>
      <c r="D47" s="285"/>
      <c r="E47" s="285"/>
      <c r="F47" s="285"/>
      <c r="G47" s="285"/>
      <c r="H47" s="284"/>
    </row>
    <row r="48" spans="1:8" x14ac:dyDescent="0.15">
      <c r="A48" s="283" t="str">
        <f>IF(ISERROR(VLOOKUP(5,K:L,2,FALSE)),"",VLOOKUP(5,K:L,2,FALSE))</f>
        <v/>
      </c>
      <c r="B48" s="284"/>
      <c r="C48" s="283" t="str">
        <f>IF(ISERROR(VLOOKUP(5,K:M,3,FALSE)),"",VLOOKUP(5,K:M,3,FALSE))</f>
        <v/>
      </c>
      <c r="D48" s="285"/>
      <c r="E48" s="285"/>
      <c r="F48" s="285"/>
      <c r="G48" s="285"/>
      <c r="H48" s="284"/>
    </row>
  </sheetData>
  <sheetProtection password="FB83" sheet="1"/>
  <mergeCells count="60">
    <mergeCell ref="B17:D17"/>
    <mergeCell ref="E11:H11"/>
    <mergeCell ref="B18:D18"/>
    <mergeCell ref="B23:D23"/>
    <mergeCell ref="E20:G20"/>
    <mergeCell ref="E21:G21"/>
    <mergeCell ref="E22:G22"/>
    <mergeCell ref="E23:G23"/>
    <mergeCell ref="B22:D22"/>
    <mergeCell ref="E17:G17"/>
    <mergeCell ref="E18:G18"/>
    <mergeCell ref="E19:G19"/>
    <mergeCell ref="A19:D19"/>
    <mergeCell ref="A20:D20"/>
    <mergeCell ref="B21:D21"/>
    <mergeCell ref="B3:H3"/>
    <mergeCell ref="B4:H4"/>
    <mergeCell ref="B6:H6"/>
    <mergeCell ref="B5:H5"/>
    <mergeCell ref="A15:D16"/>
    <mergeCell ref="E15:H15"/>
    <mergeCell ref="E16:G16"/>
    <mergeCell ref="B24:D24"/>
    <mergeCell ref="B25:D25"/>
    <mergeCell ref="A43:B43"/>
    <mergeCell ref="C43:H43"/>
    <mergeCell ref="B31:D31"/>
    <mergeCell ref="B32:D32"/>
    <mergeCell ref="A30:A32"/>
    <mergeCell ref="A40:D40"/>
    <mergeCell ref="A33:D33"/>
    <mergeCell ref="A34:D34"/>
    <mergeCell ref="B35:D35"/>
    <mergeCell ref="B36:D36"/>
    <mergeCell ref="B26:D26"/>
    <mergeCell ref="B27:D27"/>
    <mergeCell ref="A25:A28"/>
    <mergeCell ref="E29:G29"/>
    <mergeCell ref="A38:D38"/>
    <mergeCell ref="B39:D39"/>
    <mergeCell ref="A37:D37"/>
    <mergeCell ref="B28:D28"/>
    <mergeCell ref="B29:D29"/>
    <mergeCell ref="B30:D30"/>
    <mergeCell ref="E24:G24"/>
    <mergeCell ref="E25:G25"/>
    <mergeCell ref="E26:G26"/>
    <mergeCell ref="E27:G27"/>
    <mergeCell ref="E28:G28"/>
    <mergeCell ref="E30:G30"/>
    <mergeCell ref="E31:G31"/>
    <mergeCell ref="E38:G38"/>
    <mergeCell ref="E39:G39"/>
    <mergeCell ref="E40:G40"/>
    <mergeCell ref="E32:G32"/>
    <mergeCell ref="E33:G33"/>
    <mergeCell ref="E34:G34"/>
    <mergeCell ref="E35:G35"/>
    <mergeCell ref="E36:G36"/>
    <mergeCell ref="E37:G37"/>
  </mergeCells>
  <phoneticPr fontId="3"/>
  <dataValidations count="4">
    <dataValidation type="whole" allowBlank="1" showInputMessage="1" showErrorMessage="1" errorTitle="入力エラー" error="数値（0～99999）を入力してください。" prompt="長期病休者数（男）を入力してください。" sqref="E17:G35 E37:G39" xr:uid="{6156132D-33FD-4F87-AA41-2E334D30F73D}">
      <formula1>0</formula1>
      <formula2>99999</formula2>
    </dataValidation>
    <dataValidation type="whole" allowBlank="1" showInputMessage="1" showErrorMessage="1" errorTitle="入力エラー" error="数値（0～99999）を入力してください。" prompt="長期病休者数（女）を入力してください。" sqref="H17:H39" xr:uid="{1B60B17C-73AA-4E1C-9B5D-4A04019C01A1}">
      <formula1>0</formula1>
      <formula2>99999</formula2>
    </dataValidation>
    <dataValidation type="whole" allowBlank="1" showInputMessage="1" showErrorMessage="1" errorTitle="入力エラー" error="数値（0～99999）を入力してください。" prompt="対象部局の総職員数（男）を入力してください。" sqref="C7" xr:uid="{739C6B3E-1600-4FAC-AE1F-913647C60BE4}">
      <formula1>0</formula1>
      <formula2>99999</formula2>
    </dataValidation>
    <dataValidation type="whole" allowBlank="1" showInputMessage="1" showErrorMessage="1" errorTitle="入力エラー" error="数値（0～99999）を入力してください。" prompt="対象部局の総職員数（女）を入力してください。" sqref="F7" xr:uid="{A14EE494-0A64-4DD1-B3D4-C3B1B286CC72}">
      <formula1>0</formula1>
      <formula2>99999</formula2>
    </dataValidation>
  </dataValidations>
  <printOptions horizontalCentered="1"/>
  <pageMargins left="0.78740157480314965" right="0.78740157480314965" top="0.78740157480314965" bottom="0.59055118110236227" header="0.78740157480314965"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locked="0" defaultSize="0" autoFill="0" autoLine="0" autoPict="0">
                <anchor moveWithCells="1">
                  <from>
                    <xdr:col>0</xdr:col>
                    <xdr:colOff>161925</xdr:colOff>
                    <xdr:row>10</xdr:row>
                    <xdr:rowOff>0</xdr:rowOff>
                  </from>
                  <to>
                    <xdr:col>2</xdr:col>
                    <xdr:colOff>333375</xdr:colOff>
                    <xdr:row>11</xdr:row>
                    <xdr:rowOff>0</xdr:rowOff>
                  </to>
                </anchor>
              </controlPr>
            </control>
          </mc:Choice>
        </mc:AlternateContent>
        <mc:AlternateContent xmlns:mc="http://schemas.openxmlformats.org/markup-compatibility/2006">
          <mc:Choice Requires="x14">
            <control shapeId="12290" r:id="rId5" name="Option Button 2">
              <controlPr locked="0" defaultSize="0" autoFill="0" autoLine="0" autoPict="0">
                <anchor moveWithCells="1">
                  <from>
                    <xdr:col>2</xdr:col>
                    <xdr:colOff>333375</xdr:colOff>
                    <xdr:row>10</xdr:row>
                    <xdr:rowOff>0</xdr:rowOff>
                  </from>
                  <to>
                    <xdr:col>3</xdr:col>
                    <xdr:colOff>76200</xdr:colOff>
                    <xdr:row>11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8DFFF-C08C-412E-A814-E7274DA7ACB7}">
  <sheetPr codeName="Sheet9"/>
  <dimension ref="A4:A6"/>
  <sheetViews>
    <sheetView workbookViewId="0"/>
  </sheetViews>
  <sheetFormatPr defaultRowHeight="13.5" x14ac:dyDescent="0.15"/>
  <cols>
    <col min="1" max="1" width="16.625" customWidth="1"/>
  </cols>
  <sheetData>
    <row r="4" spans="1:1" x14ac:dyDescent="0.15">
      <c r="A4" t="s">
        <v>249</v>
      </c>
    </row>
    <row r="6" spans="1:1" x14ac:dyDescent="0.15">
      <c r="A6" t="s">
        <v>250</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FFFA-94DD-4F66-A391-8CB0A6772A77}">
  <sheetPr>
    <pageSetUpPr fitToPage="1"/>
  </sheetPr>
  <dimension ref="A1:S78"/>
  <sheetViews>
    <sheetView zoomScale="80" zoomScaleNormal="80" zoomScaleSheetLayoutView="80" workbookViewId="0">
      <selection activeCell="U35" sqref="U35"/>
    </sheetView>
  </sheetViews>
  <sheetFormatPr defaultRowHeight="13.5" x14ac:dyDescent="0.15"/>
  <cols>
    <col min="1" max="1" width="20.625" customWidth="1"/>
    <col min="2" max="2" width="4.625" customWidth="1"/>
    <col min="3" max="12" width="8.625" customWidth="1"/>
    <col min="14" max="17" width="9" hidden="1" customWidth="1"/>
  </cols>
  <sheetData>
    <row r="1" spans="1:19" ht="17.25" x14ac:dyDescent="0.15">
      <c r="A1" s="74" t="s">
        <v>811</v>
      </c>
      <c r="B1" s="17"/>
      <c r="C1" s="17"/>
      <c r="D1" s="17"/>
      <c r="E1" s="17"/>
      <c r="F1" s="17"/>
      <c r="G1" s="17"/>
      <c r="H1" s="17"/>
      <c r="I1" s="104"/>
      <c r="J1" s="104"/>
      <c r="K1" s="104"/>
      <c r="L1" s="104"/>
      <c r="M1" s="104"/>
      <c r="N1" s="360" t="s">
        <v>812</v>
      </c>
      <c r="O1" s="375" t="str">
        <f>IF(Q1="","",1)</f>
        <v/>
      </c>
      <c r="P1" s="376" t="s">
        <v>813</v>
      </c>
      <c r="Q1" s="376"/>
      <c r="R1" s="104"/>
      <c r="S1" s="104"/>
    </row>
    <row r="2" spans="1:19" x14ac:dyDescent="0.15">
      <c r="A2" s="92" t="s">
        <v>215</v>
      </c>
      <c r="B2" s="2"/>
      <c r="C2" s="2"/>
      <c r="D2" s="2"/>
      <c r="E2" s="2"/>
      <c r="F2" s="2"/>
      <c r="G2" s="2"/>
      <c r="H2" s="2"/>
      <c r="I2" s="104"/>
      <c r="J2" s="104"/>
      <c r="K2" s="104"/>
      <c r="L2" s="104"/>
      <c r="M2" s="104"/>
      <c r="N2" s="360" t="s">
        <v>814</v>
      </c>
      <c r="O2" s="375" t="str">
        <f>IF(Q2="","",MAX(O1)+1)</f>
        <v/>
      </c>
      <c r="P2" s="376" t="s">
        <v>813</v>
      </c>
      <c r="Q2" s="376"/>
      <c r="R2" s="104"/>
      <c r="S2" s="104"/>
    </row>
    <row r="3" spans="1:19" ht="21" customHeight="1" x14ac:dyDescent="0.15">
      <c r="A3" s="22" t="s">
        <v>145</v>
      </c>
      <c r="B3" s="737" t="str">
        <f>IF(ISBLANK('５'!B3:H3),"",'５'!B3:H3)</f>
        <v/>
      </c>
      <c r="C3" s="738"/>
      <c r="D3" s="738"/>
      <c r="E3" s="738"/>
      <c r="F3" s="738"/>
      <c r="G3" s="738"/>
      <c r="H3" s="739"/>
      <c r="I3" s="104"/>
      <c r="J3" s="104"/>
      <c r="K3" s="104"/>
      <c r="L3" s="104"/>
      <c r="M3" s="104"/>
      <c r="N3" s="360" t="s">
        <v>815</v>
      </c>
      <c r="O3" s="375" t="str">
        <f>IF(Q3="","",MAX($O$1:O2)+1)</f>
        <v/>
      </c>
      <c r="P3" s="376" t="s">
        <v>434</v>
      </c>
      <c r="Q3" s="376" t="str">
        <f>IF(LEN($E$16&amp;$F$16&amp;$G$16&amp;$H$16&amp;$I$16&amp;$J$16&amp;$K$16)=0,"対象部局の総職員数が入力されていません。","")</f>
        <v/>
      </c>
      <c r="R3" s="104"/>
      <c r="S3" s="104"/>
    </row>
    <row r="4" spans="1:19" ht="21" customHeight="1" x14ac:dyDescent="0.15">
      <c r="A4" s="115" t="s">
        <v>129</v>
      </c>
      <c r="B4" s="737" t="str">
        <f>IF(ISBLANK('５'!B4:H4),"",'５'!B4:H4)</f>
        <v/>
      </c>
      <c r="C4" s="738"/>
      <c r="D4" s="738"/>
      <c r="E4" s="738"/>
      <c r="F4" s="738"/>
      <c r="G4" s="738"/>
      <c r="H4" s="739"/>
      <c r="I4" s="104"/>
      <c r="J4" s="104"/>
      <c r="K4" s="104"/>
      <c r="L4" s="104"/>
      <c r="M4" s="104"/>
      <c r="N4" s="360" t="s">
        <v>816</v>
      </c>
      <c r="O4" s="375" t="str">
        <f>IF(Q4="","",MAX($O$1:O3)+1)</f>
        <v/>
      </c>
      <c r="P4" s="376" t="s">
        <v>434</v>
      </c>
      <c r="Q4" s="376" t="str">
        <f>IF(LEN($E$16&amp;$F$16&amp;$G$16&amp;$H$16&amp;$I$16&amp;$J$16)=0,"",IF(SUM($E$16:$J$16)=$K$16,"","年齢毎の人数と合計人数が合っていません。"))</f>
        <v/>
      </c>
      <c r="R4" s="104"/>
      <c r="S4" s="104"/>
    </row>
    <row r="5" spans="1:19" ht="21" customHeight="1" x14ac:dyDescent="0.15">
      <c r="A5" s="22" t="s">
        <v>146</v>
      </c>
      <c r="B5" s="737" t="str">
        <f>IF(ISBLANK('５'!B5:H5),"",'５'!B5:H5)</f>
        <v/>
      </c>
      <c r="C5" s="738"/>
      <c r="D5" s="738"/>
      <c r="E5" s="738"/>
      <c r="F5" s="738"/>
      <c r="G5" s="738"/>
      <c r="H5" s="739"/>
      <c r="I5" s="104"/>
      <c r="J5" s="104"/>
      <c r="K5" s="104"/>
      <c r="L5" s="104"/>
      <c r="M5" s="104"/>
      <c r="N5" s="360" t="s">
        <v>817</v>
      </c>
      <c r="O5" s="375" t="str">
        <f>IF(Q5="","",MAX($O$1:O4)+1)</f>
        <v/>
      </c>
      <c r="P5" s="376" t="s">
        <v>878</v>
      </c>
      <c r="Q5" s="376" t="str">
        <f>IF(LEN($E$17&amp;$F$17&amp;$G$17&amp;$H$17&amp;$I$17&amp;$J$17)=0,"",IF(SUM($E$17:$J$17)=$K$17,"","年齢毎の人数と合計人数が合っていません。"))</f>
        <v/>
      </c>
      <c r="R5" s="104"/>
      <c r="S5" s="104"/>
    </row>
    <row r="6" spans="1:19" ht="21" customHeight="1" x14ac:dyDescent="0.15">
      <c r="A6" s="22" t="s">
        <v>147</v>
      </c>
      <c r="B6" s="737" t="str">
        <f>IF(ISBLANK('５'!B6:H6),"",'５'!B6:H6)</f>
        <v/>
      </c>
      <c r="C6" s="738"/>
      <c r="D6" s="738"/>
      <c r="E6" s="738"/>
      <c r="F6" s="738"/>
      <c r="G6" s="738"/>
      <c r="H6" s="739"/>
      <c r="I6" s="104"/>
      <c r="J6" s="104"/>
      <c r="K6" s="104"/>
      <c r="L6" s="104"/>
      <c r="M6" s="104"/>
      <c r="N6" s="360" t="s">
        <v>819</v>
      </c>
      <c r="O6" s="375" t="str">
        <f>IF(Q6="","",MAX($O$1:O4)+1)</f>
        <v/>
      </c>
      <c r="P6" s="376" t="s">
        <v>818</v>
      </c>
      <c r="Q6" s="376" t="str">
        <f>IF(LEN($E$18&amp;$F$18&amp;$G$18&amp;$H$18&amp;$I$18&amp;$J$18)=0,"",IF(SUM($E$18:$J$18)=$K$18,"","年齢毎の人数と合計人数が合っていません。"))</f>
        <v/>
      </c>
      <c r="R6" s="104"/>
      <c r="S6" s="104"/>
    </row>
    <row r="7" spans="1:19" x14ac:dyDescent="0.15">
      <c r="A7" s="18" t="s">
        <v>219</v>
      </c>
      <c r="B7" s="2"/>
      <c r="C7" s="2"/>
      <c r="D7" s="2"/>
      <c r="E7" s="2"/>
      <c r="F7" s="2"/>
      <c r="G7" s="2"/>
      <c r="H7" s="2"/>
      <c r="I7" s="104"/>
      <c r="J7" s="104"/>
      <c r="K7" s="104"/>
      <c r="L7" s="104"/>
      <c r="M7" s="104"/>
      <c r="N7" s="360" t="s">
        <v>821</v>
      </c>
      <c r="O7" s="375" t="str">
        <f>IF(Q7="","",MAX($O$1:O6)+1)</f>
        <v/>
      </c>
      <c r="P7" s="376" t="s">
        <v>820</v>
      </c>
      <c r="Q7" s="376" t="str">
        <f>IF(LEN($E$19&amp;$F$19&amp;$G$19&amp;$H$19&amp;$I$19&amp;$J$19)=0,"",IF(SUM($E$19:$J$19)=$K$19,"","年齢毎の人数と合計人数が合っていません。"))</f>
        <v/>
      </c>
      <c r="R7" s="104"/>
      <c r="S7" s="104"/>
    </row>
    <row r="8" spans="1:19" x14ac:dyDescent="0.15">
      <c r="A8" s="18"/>
      <c r="B8" s="2"/>
      <c r="C8" s="2"/>
      <c r="D8" s="2"/>
      <c r="E8" s="2"/>
      <c r="F8" s="2"/>
      <c r="G8" s="2"/>
      <c r="H8" s="2"/>
      <c r="I8" s="104"/>
      <c r="J8" s="104"/>
      <c r="K8" s="104"/>
      <c r="L8" s="104"/>
      <c r="M8" s="104"/>
      <c r="N8" s="360" t="s">
        <v>823</v>
      </c>
      <c r="O8" s="375" t="str">
        <f>IF(Q8="","",MAX($O$1:O7)+1)</f>
        <v/>
      </c>
      <c r="P8" s="376" t="s">
        <v>822</v>
      </c>
      <c r="Q8" s="376" t="str">
        <f>IF(LEN($E$20&amp;$F$20&amp;$G$20&amp;$H$20&amp;$I$20&amp;$J$20)=0,"",IF(SUM($E$20:$J$20)=$K$20,"","年齢毎の人数と合計人数が合っていません。"))</f>
        <v/>
      </c>
      <c r="R8" s="104"/>
      <c r="S8" s="104"/>
    </row>
    <row r="9" spans="1:19" x14ac:dyDescent="0.15">
      <c r="A9" s="58" t="s">
        <v>682</v>
      </c>
      <c r="B9" s="2"/>
      <c r="C9" s="2"/>
      <c r="D9" s="2"/>
      <c r="E9" s="2"/>
      <c r="F9" s="2"/>
      <c r="G9" s="2"/>
      <c r="H9" s="2"/>
      <c r="I9" s="104"/>
      <c r="J9" s="104"/>
      <c r="K9" s="104"/>
      <c r="L9" s="104"/>
      <c r="M9" s="104"/>
      <c r="N9" s="360" t="s">
        <v>824</v>
      </c>
      <c r="O9" s="375" t="str">
        <f>IF(Q9="","",MAX($O$1:O8)+1)</f>
        <v/>
      </c>
      <c r="P9" s="376" t="s">
        <v>409</v>
      </c>
      <c r="Q9" s="376" t="str">
        <f>IF(LEN($E$21&amp;$F$21&amp;$G$21&amp;$H$21&amp;$I$21&amp;$J$21)=0,"",IF(SUM($E$21:$J$21)=$K$21,"","年齢毎の人数と合計人数が合っていません。"))</f>
        <v/>
      </c>
      <c r="R9" s="104"/>
      <c r="S9" s="104"/>
    </row>
    <row r="10" spans="1:19" ht="23.25" customHeight="1" x14ac:dyDescent="0.15">
      <c r="A10" s="468"/>
      <c r="B10" s="469"/>
      <c r="C10" s="469"/>
      <c r="D10" s="469"/>
      <c r="E10" s="756"/>
      <c r="F10" s="756"/>
      <c r="G10" s="756"/>
      <c r="H10" s="756"/>
      <c r="I10" s="757"/>
      <c r="J10" s="170"/>
      <c r="K10" s="170"/>
      <c r="L10" s="104"/>
      <c r="M10" s="104"/>
      <c r="N10" s="360" t="s">
        <v>826</v>
      </c>
      <c r="O10" s="375" t="str">
        <f>IF(Q10="","",MAX($O$1:O9)+1)</f>
        <v/>
      </c>
      <c r="P10" s="376" t="s">
        <v>825</v>
      </c>
      <c r="Q10" s="376" t="str">
        <f>IF(LEN($E$22&amp;$F$22&amp;$G$22&amp;$H$22&amp;$I$22&amp;$J$22)=0,"",IF(SUM($E$22:$J$22)=$K$22,"","年齢毎の人数と合計人数が合っていません。"))</f>
        <v/>
      </c>
      <c r="R10" s="104"/>
      <c r="S10" s="104"/>
    </row>
    <row r="11" spans="1:19" hidden="1" x14ac:dyDescent="0.15">
      <c r="A11" s="170">
        <v>1</v>
      </c>
      <c r="B11" s="2"/>
      <c r="C11" s="2"/>
      <c r="D11" s="2"/>
      <c r="E11" s="170"/>
      <c r="F11" s="286"/>
      <c r="G11" s="286"/>
      <c r="H11" s="286"/>
      <c r="I11" s="104"/>
      <c r="J11" s="104"/>
      <c r="K11" s="104"/>
      <c r="L11" s="104"/>
      <c r="M11" s="104"/>
      <c r="N11" s="360"/>
      <c r="O11" s="375"/>
      <c r="P11" s="376"/>
      <c r="Q11" s="376"/>
      <c r="R11" s="104"/>
      <c r="S11" s="104"/>
    </row>
    <row r="12" spans="1:19" x14ac:dyDescent="0.15">
      <c r="A12" s="282">
        <v>1</v>
      </c>
      <c r="B12" s="2"/>
      <c r="C12" s="2"/>
      <c r="D12" s="2"/>
      <c r="E12" s="2"/>
      <c r="F12" s="2"/>
      <c r="G12" s="2"/>
      <c r="H12" s="23"/>
      <c r="I12" s="104"/>
      <c r="J12" s="104"/>
      <c r="K12" s="104"/>
      <c r="L12" s="104"/>
      <c r="M12" s="104"/>
      <c r="N12" s="360" t="s">
        <v>828</v>
      </c>
      <c r="O12" s="375" t="str">
        <f>IF(Q12="","",MAX($O$1:O10)+1)</f>
        <v/>
      </c>
      <c r="P12" s="376" t="s">
        <v>827</v>
      </c>
      <c r="Q12" s="376" t="str">
        <f>IF(LEN($E$23&amp;$F$23&amp;$G$23&amp;$H$23&amp;$I$23&amp;$J$23)=0,"",IF(SUM($E$23:$J$23)=$K$23,"","年齢毎の人数と合計人数が合っていません。"))</f>
        <v/>
      </c>
      <c r="R12" s="104"/>
      <c r="S12" s="104"/>
    </row>
    <row r="13" spans="1:19" x14ac:dyDescent="0.15">
      <c r="A13" s="19"/>
      <c r="B13" s="2"/>
      <c r="C13" s="2"/>
      <c r="D13" s="2"/>
      <c r="E13" s="2"/>
      <c r="F13" s="2"/>
      <c r="G13" s="2"/>
      <c r="H13" s="104"/>
      <c r="I13" s="104"/>
      <c r="J13" s="104"/>
      <c r="K13" s="23" t="s">
        <v>830</v>
      </c>
      <c r="L13" s="104"/>
      <c r="M13" s="104"/>
      <c r="N13" s="360" t="s">
        <v>831</v>
      </c>
      <c r="O13" s="375" t="str">
        <f>IF(Q13="","",MAX($O$1:O12)+1)</f>
        <v/>
      </c>
      <c r="P13" s="376" t="s">
        <v>829</v>
      </c>
      <c r="Q13" s="376" t="str">
        <f>IF(LEN($E$24&amp;$F$24&amp;$G$24&amp;$H$24&amp;$I$24&amp;$J$24)=0,"",IF(SUM($E$24:$J$24)=$K$24,"","年齢毎の人数と合計人数が合っていません。"))</f>
        <v/>
      </c>
      <c r="R13" s="104"/>
      <c r="S13" s="104"/>
    </row>
    <row r="14" spans="1:19" x14ac:dyDescent="0.15">
      <c r="A14" s="740"/>
      <c r="B14" s="741"/>
      <c r="C14" s="741"/>
      <c r="D14" s="742"/>
      <c r="E14" s="29" t="s">
        <v>150</v>
      </c>
      <c r="F14" s="30" t="s">
        <v>151</v>
      </c>
      <c r="G14" s="30" t="s">
        <v>152</v>
      </c>
      <c r="H14" s="30" t="s">
        <v>153</v>
      </c>
      <c r="I14" s="30" t="s">
        <v>154</v>
      </c>
      <c r="J14" s="60" t="s">
        <v>155</v>
      </c>
      <c r="K14" s="748" t="s">
        <v>156</v>
      </c>
      <c r="L14" s="104"/>
      <c r="M14" s="104"/>
      <c r="N14" s="360" t="s">
        <v>833</v>
      </c>
      <c r="O14" s="375" t="str">
        <f>IF(Q14="","",MAX($O$1:O13)+1)</f>
        <v/>
      </c>
      <c r="P14" s="376" t="s">
        <v>832</v>
      </c>
      <c r="Q14" s="376" t="str">
        <f>IF(LEN($E$25&amp;$F$25&amp;$G$25&amp;$H$25&amp;$I$25&amp;$J$25)=0,"",IF(SUM($E$25:$J$25)=$K$25,"","年齢毎の人数と合計人数が合っていません。"))</f>
        <v/>
      </c>
      <c r="R14" s="104"/>
      <c r="S14" s="104"/>
    </row>
    <row r="15" spans="1:19" ht="14.25" thickBot="1" x14ac:dyDescent="0.2">
      <c r="A15" s="743"/>
      <c r="B15" s="744"/>
      <c r="C15" s="744"/>
      <c r="D15" s="745"/>
      <c r="E15" s="86" t="s">
        <v>157</v>
      </c>
      <c r="F15" s="87" t="s">
        <v>158</v>
      </c>
      <c r="G15" s="87" t="s">
        <v>159</v>
      </c>
      <c r="H15" s="87" t="s">
        <v>160</v>
      </c>
      <c r="I15" s="87" t="s">
        <v>161</v>
      </c>
      <c r="J15" s="88" t="s">
        <v>162</v>
      </c>
      <c r="K15" s="749"/>
      <c r="L15" s="104"/>
      <c r="M15" s="104"/>
      <c r="N15" s="360" t="s">
        <v>835</v>
      </c>
      <c r="O15" s="375" t="str">
        <f>IF(Q15="","",MAX($O$1:O14)+1)</f>
        <v/>
      </c>
      <c r="P15" s="376" t="s">
        <v>834</v>
      </c>
      <c r="Q15" s="376" t="str">
        <f>IF(LEN($E$26&amp;$F$26&amp;$G$26&amp;$H$26&amp;$I$26&amp;$J$26)=0,"",IF(SUM($E$26:$J$26)=$K$26,"","年齢毎の人数と合計人数が合っていません。"))</f>
        <v/>
      </c>
      <c r="R15" s="104"/>
      <c r="S15" s="104"/>
    </row>
    <row r="16" spans="1:19" ht="27.95" customHeight="1" thickBot="1" x14ac:dyDescent="0.2">
      <c r="A16" s="750" t="s">
        <v>734</v>
      </c>
      <c r="B16" s="751"/>
      <c r="C16" s="751"/>
      <c r="D16" s="752"/>
      <c r="E16" s="304"/>
      <c r="F16" s="305"/>
      <c r="G16" s="305"/>
      <c r="H16" s="305"/>
      <c r="I16" s="305"/>
      <c r="J16" s="306"/>
      <c r="K16" s="432">
        <f>'５'!C7</f>
        <v>0</v>
      </c>
      <c r="L16" s="300">
        <f>SUM(E16:J16)</f>
        <v>0</v>
      </c>
      <c r="M16" s="104"/>
      <c r="N16" s="360" t="s">
        <v>837</v>
      </c>
      <c r="O16" s="375" t="str">
        <f>IF(Q16="","",MAX($O$1:O15)+1)</f>
        <v/>
      </c>
      <c r="P16" s="376" t="s">
        <v>836</v>
      </c>
      <c r="Q16" s="376" t="str">
        <f>IF(LEN($E$27&amp;$F$27&amp;$G$27&amp;$H$27&amp;$I$27&amp;$J$27)=0,"",IF(SUM($E$27:$J$27)=$K$27,"","年齢毎の人数と合計人数が合っていません。"))</f>
        <v/>
      </c>
      <c r="R16" s="104"/>
      <c r="S16" s="104"/>
    </row>
    <row r="17" spans="1:19" ht="27.95" customHeight="1" x14ac:dyDescent="0.15">
      <c r="A17" s="437" t="s">
        <v>876</v>
      </c>
      <c r="B17" s="746"/>
      <c r="C17" s="746"/>
      <c r="D17" s="747"/>
      <c r="E17" s="447"/>
      <c r="F17" s="448"/>
      <c r="G17" s="448"/>
      <c r="H17" s="448"/>
      <c r="I17" s="448"/>
      <c r="J17" s="449"/>
      <c r="K17" s="438"/>
      <c r="L17" s="300">
        <f>SUM(E17:J17)</f>
        <v>0</v>
      </c>
      <c r="M17" s="104"/>
      <c r="N17" s="360" t="s">
        <v>839</v>
      </c>
      <c r="O17" s="375" t="str">
        <f>IF(Q17="","",MAX($O$1:O16)+1)</f>
        <v/>
      </c>
      <c r="P17" s="376" t="s">
        <v>838</v>
      </c>
      <c r="Q17" s="376" t="str">
        <f>IF(LEN($E$28&amp;$F$28&amp;$G$28&amp;$H$28&amp;$I$28&amp;$J$28)=0,"",IF(SUM($E$28:$J$28)=$K$28,"","年齢毎の人数と合計人数が合っていません。"))</f>
        <v/>
      </c>
      <c r="R17" s="104"/>
      <c r="S17" s="104"/>
    </row>
    <row r="18" spans="1:19" ht="27.95" customHeight="1" x14ac:dyDescent="0.15">
      <c r="A18" s="33" t="s">
        <v>818</v>
      </c>
      <c r="B18" s="709"/>
      <c r="C18" s="691"/>
      <c r="D18" s="692"/>
      <c r="E18" s="444"/>
      <c r="F18" s="445"/>
      <c r="G18" s="445"/>
      <c r="H18" s="445"/>
      <c r="I18" s="445"/>
      <c r="J18" s="446"/>
      <c r="K18" s="439"/>
      <c r="L18" s="300">
        <f>SUM(E18:J18)</f>
        <v>0</v>
      </c>
      <c r="M18" s="104"/>
      <c r="N18" s="360" t="s">
        <v>842</v>
      </c>
      <c r="O18" s="375" t="str">
        <f>IF(Q18="","",MAX($O$1:O17)+1)</f>
        <v/>
      </c>
      <c r="P18" s="376" t="s">
        <v>840</v>
      </c>
      <c r="Q18" s="376" t="str">
        <f>IF(LEN($E$29&amp;$F$29&amp;$G$29&amp;$H$29&amp;$I$29&amp;$J$29)=0,"",IF(SUM($E$29:$J$29)=$K$29,"","年齢毎の人数と合計人数が合っていません。"))</f>
        <v/>
      </c>
      <c r="R18" s="104"/>
      <c r="S18" s="104"/>
    </row>
    <row r="19" spans="1:19" ht="27.95" customHeight="1" x14ac:dyDescent="0.15">
      <c r="A19" s="690" t="s">
        <v>841</v>
      </c>
      <c r="B19" s="691"/>
      <c r="C19" s="691"/>
      <c r="D19" s="692"/>
      <c r="E19" s="450"/>
      <c r="F19" s="451"/>
      <c r="G19" s="451"/>
      <c r="H19" s="451"/>
      <c r="I19" s="451"/>
      <c r="J19" s="452"/>
      <c r="K19" s="440"/>
      <c r="L19" s="300">
        <f t="shared" ref="L19:L40" si="0">SUM(E19:J19)</f>
        <v>0</v>
      </c>
      <c r="M19" s="104"/>
      <c r="N19" s="360" t="s">
        <v>845</v>
      </c>
      <c r="O19" s="375" t="str">
        <f>IF(Q19="","",MAX($O$1:O18)+1)</f>
        <v/>
      </c>
      <c r="P19" s="376" t="s">
        <v>843</v>
      </c>
      <c r="Q19" s="376" t="str">
        <f>IF(LEN($E$30&amp;$F$30&amp;$G$30&amp;$H$30&amp;$I$30&amp;$J$30)=0,"",IF(SUM($E$30:$J$30)=$K$30,"","年齢毎の人数と合計人数が合っていません。"))</f>
        <v/>
      </c>
      <c r="R19" s="104"/>
      <c r="S19" s="104"/>
    </row>
    <row r="20" spans="1:19" ht="27.95" customHeight="1" x14ac:dyDescent="0.15">
      <c r="A20" s="690" t="s">
        <v>844</v>
      </c>
      <c r="B20" s="691"/>
      <c r="C20" s="691"/>
      <c r="D20" s="692"/>
      <c r="E20" s="450"/>
      <c r="F20" s="451"/>
      <c r="G20" s="451"/>
      <c r="H20" s="451"/>
      <c r="I20" s="451"/>
      <c r="J20" s="452"/>
      <c r="K20" s="440"/>
      <c r="L20" s="300">
        <f t="shared" si="0"/>
        <v>0</v>
      </c>
      <c r="M20" s="104"/>
      <c r="N20" s="360" t="s">
        <v>848</v>
      </c>
      <c r="O20" s="375" t="str">
        <f>IF(Q20="","",MAX($O$1:O19)+1)</f>
        <v/>
      </c>
      <c r="P20" s="376" t="s">
        <v>846</v>
      </c>
      <c r="Q20" s="376" t="str">
        <f>IF(LEN($E$31&amp;$F$31&amp;$G$31&amp;$H$31&amp;$I$31&amp;$J$31)=0,"",IF(SUM($E$31:$J$31)=$K$31,"","年齢毎の人数と合計人数が合っていません。"))</f>
        <v/>
      </c>
      <c r="R20" s="104"/>
      <c r="S20" s="104"/>
    </row>
    <row r="21" spans="1:19" ht="27.95" customHeight="1" x14ac:dyDescent="0.15">
      <c r="A21" s="33" t="s">
        <v>847</v>
      </c>
      <c r="B21" s="709"/>
      <c r="C21" s="691"/>
      <c r="D21" s="692"/>
      <c r="E21" s="312"/>
      <c r="F21" s="313"/>
      <c r="G21" s="313"/>
      <c r="H21" s="313"/>
      <c r="I21" s="313"/>
      <c r="J21" s="314"/>
      <c r="K21" s="433">
        <f>'５'!E21</f>
        <v>0</v>
      </c>
      <c r="L21" s="300">
        <f t="shared" si="0"/>
        <v>0</v>
      </c>
      <c r="M21" s="104"/>
      <c r="N21" s="360" t="s">
        <v>850</v>
      </c>
      <c r="O21" s="375" t="str">
        <f>IF(Q21="","",MAX($O$1:O20)+1)</f>
        <v/>
      </c>
      <c r="P21" s="376" t="s">
        <v>849</v>
      </c>
      <c r="Q21" s="376" t="str">
        <f>IF(LEN($E$32&amp;$F$32&amp;$G$32&amp;$H$32&amp;$I$32&amp;$J$32)=0,"",IF(SUM($E$32:$J$32)=$K$32,"","年齢毎の人数と合計人数が合っていません。"))</f>
        <v/>
      </c>
      <c r="R21" s="104"/>
      <c r="S21" s="104"/>
    </row>
    <row r="22" spans="1:19" ht="27.95" customHeight="1" x14ac:dyDescent="0.15">
      <c r="A22" s="33" t="s">
        <v>825</v>
      </c>
      <c r="B22" s="709"/>
      <c r="C22" s="691"/>
      <c r="D22" s="692"/>
      <c r="E22" s="450"/>
      <c r="F22" s="451"/>
      <c r="G22" s="451"/>
      <c r="H22" s="451"/>
      <c r="I22" s="451"/>
      <c r="J22" s="452"/>
      <c r="K22" s="440"/>
      <c r="L22" s="300">
        <f t="shared" si="0"/>
        <v>0</v>
      </c>
      <c r="M22" s="104"/>
      <c r="N22" s="360" t="s">
        <v>852</v>
      </c>
      <c r="O22" s="375" t="str">
        <f>IF(Q22="","",MAX($O$1:O21)+1)</f>
        <v/>
      </c>
      <c r="P22" s="376" t="s">
        <v>851</v>
      </c>
      <c r="Q22" s="376" t="str">
        <f>IF(LEN($E$33&amp;$F$33&amp;$G$33&amp;$H$33&amp;$I$33&amp;$J$33)=0,"",IF(SUM($E$33:$J$33)=$K$33,"","年齢毎の人数と合計人数が合っていません。"))</f>
        <v/>
      </c>
      <c r="R22" s="104"/>
      <c r="S22" s="104"/>
    </row>
    <row r="23" spans="1:19" ht="27.95" customHeight="1" x14ac:dyDescent="0.15">
      <c r="A23" s="33" t="s">
        <v>827</v>
      </c>
      <c r="B23" s="709"/>
      <c r="C23" s="691"/>
      <c r="D23" s="692"/>
      <c r="E23" s="450"/>
      <c r="F23" s="451"/>
      <c r="G23" s="451"/>
      <c r="H23" s="451"/>
      <c r="I23" s="451"/>
      <c r="J23" s="452"/>
      <c r="K23" s="440"/>
      <c r="L23" s="300">
        <f t="shared" si="0"/>
        <v>0</v>
      </c>
      <c r="M23" s="104"/>
      <c r="N23" s="360" t="s">
        <v>855</v>
      </c>
      <c r="O23" s="375" t="str">
        <f>IF(Q23="","",MAX($O$1:O22)+1)</f>
        <v/>
      </c>
      <c r="P23" s="376" t="s">
        <v>853</v>
      </c>
      <c r="Q23" s="376" t="str">
        <f>IF(LEN($E$34&amp;$F$34&amp;$G$34&amp;$H$34&amp;$I$34&amp;$J$34)=0,"",IF(SUM($E$34:$J$34)=$K$34,"","年齢毎の人数と合計人数が合っていません。"))</f>
        <v/>
      </c>
      <c r="R23" s="104"/>
      <c r="S23" s="104"/>
    </row>
    <row r="24" spans="1:19" ht="27.95" customHeight="1" x14ac:dyDescent="0.15">
      <c r="A24" s="34" t="s">
        <v>854</v>
      </c>
      <c r="B24" s="693"/>
      <c r="C24" s="694"/>
      <c r="D24" s="695"/>
      <c r="E24" s="453"/>
      <c r="F24" s="454"/>
      <c r="G24" s="454"/>
      <c r="H24" s="454"/>
      <c r="I24" s="454"/>
      <c r="J24" s="455"/>
      <c r="K24" s="441"/>
      <c r="L24" s="300">
        <f t="shared" si="0"/>
        <v>0</v>
      </c>
      <c r="M24" s="104"/>
      <c r="N24" s="360" t="s">
        <v>859</v>
      </c>
      <c r="O24" s="375" t="str">
        <f>IF(Q24="","",MAX($O$1:O23)+1)</f>
        <v/>
      </c>
      <c r="P24" s="376" t="s">
        <v>856</v>
      </c>
      <c r="Q24" s="376" t="str">
        <f>IF(LEN($E$35&amp;$F$35&amp;$G$35&amp;$H$35&amp;$I$35&amp;$J$35)=0,"",IF(SUM($E$35:$J$35)=$K$35,"","年齢毎の人数と合計人数が合っていません。"))</f>
        <v/>
      </c>
      <c r="R24" s="104"/>
      <c r="S24" s="104"/>
    </row>
    <row r="25" spans="1:19" ht="27.95" customHeight="1" x14ac:dyDescent="0.15">
      <c r="A25" s="705" t="s">
        <v>857</v>
      </c>
      <c r="B25" s="700" t="s">
        <v>858</v>
      </c>
      <c r="C25" s="701"/>
      <c r="D25" s="702"/>
      <c r="E25" s="450"/>
      <c r="F25" s="451"/>
      <c r="G25" s="451"/>
      <c r="H25" s="451"/>
      <c r="I25" s="451"/>
      <c r="J25" s="452"/>
      <c r="K25" s="440"/>
      <c r="L25" s="300">
        <f t="shared" si="0"/>
        <v>0</v>
      </c>
      <c r="M25" s="104"/>
      <c r="N25" s="360" t="s">
        <v>861</v>
      </c>
      <c r="O25" s="375" t="str">
        <f>IF(Q25="","",MAX($O$1:O24)+1)</f>
        <v/>
      </c>
      <c r="P25" s="376" t="s">
        <v>860</v>
      </c>
      <c r="Q25" s="376" t="str">
        <f>IF(LEN($E$36&amp;$F$36&amp;$G$36&amp;$H$36&amp;$I$36&amp;$J$36)=0,"",IF(SUM($E$36:$J$36)=$K$36,"","年齢毎の人数と合計人数が合っていません。"))</f>
        <v/>
      </c>
      <c r="R25" s="104"/>
      <c r="S25" s="104"/>
    </row>
    <row r="26" spans="1:19" ht="27.95" customHeight="1" x14ac:dyDescent="0.15">
      <c r="A26" s="706"/>
      <c r="B26" s="704" t="s">
        <v>179</v>
      </c>
      <c r="C26" s="691"/>
      <c r="D26" s="692"/>
      <c r="E26" s="450"/>
      <c r="F26" s="451"/>
      <c r="G26" s="451"/>
      <c r="H26" s="451"/>
      <c r="I26" s="451"/>
      <c r="J26" s="452"/>
      <c r="K26" s="440"/>
      <c r="L26" s="300">
        <f t="shared" si="0"/>
        <v>0</v>
      </c>
      <c r="M26" s="104"/>
      <c r="N26" s="360" t="s">
        <v>864</v>
      </c>
      <c r="O26" s="375" t="str">
        <f>IF(Q26="","",MAX($O$1:O25)+1)</f>
        <v/>
      </c>
      <c r="P26" s="376" t="s">
        <v>862</v>
      </c>
      <c r="Q26" s="376" t="str">
        <f>IF(LEN($E$37&amp;$F$37&amp;$G$37&amp;$H$37&amp;$I$37&amp;$J$37)=0,"",IF(SUM($E$37:$J$37)=$K$37,"","年齢毎の人数と合計人数が合っていません。"))</f>
        <v/>
      </c>
      <c r="R26" s="104"/>
      <c r="S26" s="104"/>
    </row>
    <row r="27" spans="1:19" ht="27.95" customHeight="1" x14ac:dyDescent="0.15">
      <c r="A27" s="706"/>
      <c r="B27" s="704" t="s">
        <v>863</v>
      </c>
      <c r="C27" s="691"/>
      <c r="D27" s="692"/>
      <c r="E27" s="450"/>
      <c r="F27" s="451"/>
      <c r="G27" s="451"/>
      <c r="H27" s="451"/>
      <c r="I27" s="451"/>
      <c r="J27" s="452"/>
      <c r="K27" s="440"/>
      <c r="L27" s="300">
        <f t="shared" si="0"/>
        <v>0</v>
      </c>
      <c r="M27" s="104"/>
      <c r="N27" s="360" t="s">
        <v>866</v>
      </c>
      <c r="O27" s="375" t="str">
        <f>IF(Q27="","",MAX($O$1:O26)+1)</f>
        <v/>
      </c>
      <c r="P27" s="376" t="s">
        <v>865</v>
      </c>
      <c r="Q27" s="376" t="str">
        <f>IF(LEN($E$38&amp;$F$38&amp;$G$38&amp;$H$38&amp;$I$38&amp;$J$38)=0,"",IF(SUM($E$38:$J$38)=$K$38,"","年齢毎の人数と合計人数が合っていません。"))</f>
        <v/>
      </c>
      <c r="R27" s="104"/>
      <c r="S27" s="104"/>
    </row>
    <row r="28" spans="1:19" ht="27.95" customHeight="1" x14ac:dyDescent="0.15">
      <c r="A28" s="707"/>
      <c r="B28" s="699" t="s">
        <v>176</v>
      </c>
      <c r="C28" s="694"/>
      <c r="D28" s="695"/>
      <c r="E28" s="456"/>
      <c r="F28" s="457"/>
      <c r="G28" s="457"/>
      <c r="H28" s="457"/>
      <c r="I28" s="457"/>
      <c r="J28" s="458"/>
      <c r="K28" s="442"/>
      <c r="L28" s="300">
        <f t="shared" si="0"/>
        <v>0</v>
      </c>
      <c r="M28" s="104"/>
      <c r="N28" s="360" t="s">
        <v>877</v>
      </c>
      <c r="O28" s="375" t="str">
        <f>IF(Q28="","",MAX($O$1:O27)+1)</f>
        <v/>
      </c>
      <c r="P28" s="376" t="s">
        <v>335</v>
      </c>
      <c r="Q28" s="376" t="str">
        <f>IF(LEN($E$39&amp;$F$39&amp;$G$39&amp;$H$39&amp;$I$39&amp;$J$39)=0,"",IF(SUM($E$39:$J$39)=$K$39,"","年齢毎の人数と合計人数が合っていません。"))</f>
        <v/>
      </c>
      <c r="R28" s="104"/>
      <c r="S28" s="104"/>
    </row>
    <row r="29" spans="1:19" ht="27.95" customHeight="1" x14ac:dyDescent="0.15">
      <c r="A29" s="93" t="s">
        <v>867</v>
      </c>
      <c r="B29" s="612"/>
      <c r="C29" s="547"/>
      <c r="D29" s="548"/>
      <c r="E29" s="459"/>
      <c r="F29" s="460"/>
      <c r="G29" s="460"/>
      <c r="H29" s="460"/>
      <c r="I29" s="460"/>
      <c r="J29" s="461"/>
      <c r="K29" s="443"/>
      <c r="L29" s="300">
        <f t="shared" si="0"/>
        <v>0</v>
      </c>
      <c r="M29" s="104"/>
      <c r="N29" s="361"/>
      <c r="O29" s="104"/>
      <c r="P29" s="104"/>
      <c r="Q29" s="104"/>
      <c r="R29" s="104"/>
      <c r="S29" s="104"/>
    </row>
    <row r="30" spans="1:19" ht="27.95" customHeight="1" x14ac:dyDescent="0.15">
      <c r="A30" s="705" t="s">
        <v>868</v>
      </c>
      <c r="B30" s="700" t="s">
        <v>869</v>
      </c>
      <c r="C30" s="701"/>
      <c r="D30" s="702"/>
      <c r="E30" s="444"/>
      <c r="F30" s="445"/>
      <c r="G30" s="445"/>
      <c r="H30" s="445"/>
      <c r="I30" s="445"/>
      <c r="J30" s="446"/>
      <c r="K30" s="439"/>
      <c r="L30" s="300">
        <f t="shared" si="0"/>
        <v>0</v>
      </c>
      <c r="M30" s="104"/>
      <c r="N30" s="361"/>
      <c r="O30" s="104"/>
      <c r="P30" s="104"/>
      <c r="Q30" s="104"/>
      <c r="R30" s="104"/>
      <c r="S30" s="104"/>
    </row>
    <row r="31" spans="1:19" ht="27.95" customHeight="1" x14ac:dyDescent="0.15">
      <c r="A31" s="706"/>
      <c r="B31" s="704" t="s">
        <v>870</v>
      </c>
      <c r="C31" s="691"/>
      <c r="D31" s="692"/>
      <c r="E31" s="444"/>
      <c r="F31" s="445"/>
      <c r="G31" s="445"/>
      <c r="H31" s="445"/>
      <c r="I31" s="445"/>
      <c r="J31" s="446"/>
      <c r="K31" s="439"/>
      <c r="L31" s="300">
        <f t="shared" si="0"/>
        <v>0</v>
      </c>
      <c r="M31" s="104"/>
      <c r="N31" s="104"/>
      <c r="O31" s="104"/>
      <c r="P31" s="104"/>
      <c r="Q31" s="104"/>
      <c r="R31" s="104"/>
      <c r="S31" s="104"/>
    </row>
    <row r="32" spans="1:19" ht="27.95" customHeight="1" x14ac:dyDescent="0.15">
      <c r="A32" s="707"/>
      <c r="B32" s="699" t="s">
        <v>176</v>
      </c>
      <c r="C32" s="694"/>
      <c r="D32" s="695"/>
      <c r="E32" s="453"/>
      <c r="F32" s="454"/>
      <c r="G32" s="454"/>
      <c r="H32" s="454"/>
      <c r="I32" s="454"/>
      <c r="J32" s="455"/>
      <c r="K32" s="441"/>
      <c r="L32" s="300">
        <f t="shared" si="0"/>
        <v>0</v>
      </c>
      <c r="M32" s="104"/>
      <c r="N32" s="104"/>
      <c r="O32" s="104"/>
      <c r="P32" s="104"/>
      <c r="Q32" s="104"/>
      <c r="R32" s="104"/>
      <c r="S32" s="104"/>
    </row>
    <row r="33" spans="1:19" ht="27.95" customHeight="1" x14ac:dyDescent="0.15">
      <c r="A33" s="708" t="s">
        <v>871</v>
      </c>
      <c r="B33" s="701"/>
      <c r="C33" s="701"/>
      <c r="D33" s="702"/>
      <c r="E33" s="444"/>
      <c r="F33" s="445"/>
      <c r="G33" s="445"/>
      <c r="H33" s="445"/>
      <c r="I33" s="445"/>
      <c r="J33" s="446"/>
      <c r="K33" s="439"/>
      <c r="L33" s="300">
        <f t="shared" si="0"/>
        <v>0</v>
      </c>
      <c r="M33" s="104"/>
      <c r="N33" s="104"/>
      <c r="O33" s="104"/>
      <c r="P33" s="104"/>
      <c r="Q33" s="104"/>
      <c r="R33" s="104"/>
      <c r="S33" s="104"/>
    </row>
    <row r="34" spans="1:19" ht="27.95" customHeight="1" x14ac:dyDescent="0.15">
      <c r="A34" s="690" t="s">
        <v>872</v>
      </c>
      <c r="B34" s="691"/>
      <c r="C34" s="691"/>
      <c r="D34" s="692"/>
      <c r="E34" s="444"/>
      <c r="F34" s="445"/>
      <c r="G34" s="445"/>
      <c r="H34" s="445"/>
      <c r="I34" s="445"/>
      <c r="J34" s="446"/>
      <c r="K34" s="439"/>
      <c r="L34" s="300">
        <f t="shared" si="0"/>
        <v>0</v>
      </c>
      <c r="M34" s="104"/>
      <c r="N34" s="104"/>
      <c r="O34" s="104"/>
      <c r="P34" s="104"/>
      <c r="Q34" s="104"/>
      <c r="R34" s="104"/>
      <c r="S34" s="104"/>
    </row>
    <row r="35" spans="1:19" ht="27.95" customHeight="1" x14ac:dyDescent="0.15">
      <c r="A35" s="33" t="s">
        <v>756</v>
      </c>
      <c r="B35" s="709"/>
      <c r="C35" s="691"/>
      <c r="D35" s="692"/>
      <c r="E35" s="444"/>
      <c r="F35" s="445"/>
      <c r="G35" s="445"/>
      <c r="H35" s="445"/>
      <c r="I35" s="445"/>
      <c r="J35" s="446"/>
      <c r="K35" s="439"/>
      <c r="L35" s="300">
        <f t="shared" si="0"/>
        <v>0</v>
      </c>
      <c r="M35" s="104"/>
      <c r="N35" s="104"/>
      <c r="O35" s="104"/>
      <c r="P35" s="104"/>
      <c r="Q35" s="104"/>
      <c r="R35" s="104"/>
      <c r="S35" s="104"/>
    </row>
    <row r="36" spans="1:19" ht="27.95" customHeight="1" x14ac:dyDescent="0.15">
      <c r="A36" s="33" t="s">
        <v>873</v>
      </c>
      <c r="B36" s="709"/>
      <c r="C36" s="691"/>
      <c r="D36" s="692"/>
      <c r="E36" s="444"/>
      <c r="F36" s="445"/>
      <c r="G36" s="445"/>
      <c r="H36" s="445"/>
      <c r="I36" s="445"/>
      <c r="J36" s="446"/>
      <c r="K36" s="439"/>
      <c r="L36" s="300">
        <f t="shared" si="0"/>
        <v>0</v>
      </c>
      <c r="M36" s="104"/>
      <c r="N36" s="104"/>
      <c r="O36" s="104"/>
      <c r="P36" s="104"/>
      <c r="Q36" s="104"/>
      <c r="R36" s="104"/>
      <c r="S36" s="104"/>
    </row>
    <row r="37" spans="1:19" ht="27.95" customHeight="1" x14ac:dyDescent="0.15">
      <c r="A37" s="696" t="s">
        <v>862</v>
      </c>
      <c r="B37" s="697"/>
      <c r="C37" s="697"/>
      <c r="D37" s="698"/>
      <c r="E37" s="444"/>
      <c r="F37" s="445"/>
      <c r="G37" s="445"/>
      <c r="H37" s="445"/>
      <c r="I37" s="445"/>
      <c r="J37" s="446"/>
      <c r="K37" s="439"/>
      <c r="L37" s="300">
        <f t="shared" si="0"/>
        <v>0</v>
      </c>
      <c r="M37" s="104"/>
      <c r="N37" s="104"/>
      <c r="O37" s="104"/>
      <c r="P37" s="104"/>
      <c r="Q37" s="104"/>
      <c r="R37" s="104"/>
      <c r="S37" s="104"/>
    </row>
    <row r="38" spans="1:19" ht="27.95" customHeight="1" x14ac:dyDescent="0.15">
      <c r="A38" s="690" t="s">
        <v>874</v>
      </c>
      <c r="B38" s="691"/>
      <c r="C38" s="691"/>
      <c r="D38" s="692"/>
      <c r="E38" s="444"/>
      <c r="F38" s="445"/>
      <c r="G38" s="445"/>
      <c r="H38" s="445"/>
      <c r="I38" s="445"/>
      <c r="J38" s="446"/>
      <c r="K38" s="439"/>
      <c r="L38" s="300">
        <f t="shared" si="0"/>
        <v>0</v>
      </c>
      <c r="M38" s="104"/>
      <c r="N38" s="104"/>
      <c r="O38" s="104"/>
      <c r="P38" s="104"/>
      <c r="Q38" s="104"/>
      <c r="R38" s="104"/>
      <c r="S38" s="104"/>
    </row>
    <row r="39" spans="1:19" ht="27.95" customHeight="1" x14ac:dyDescent="0.15">
      <c r="A39" s="34" t="s">
        <v>176</v>
      </c>
      <c r="B39" s="693"/>
      <c r="C39" s="694"/>
      <c r="D39" s="695"/>
      <c r="E39" s="453"/>
      <c r="F39" s="454"/>
      <c r="G39" s="454"/>
      <c r="H39" s="454"/>
      <c r="I39" s="454"/>
      <c r="J39" s="455"/>
      <c r="K39" s="441"/>
      <c r="L39" s="300">
        <f t="shared" si="0"/>
        <v>0</v>
      </c>
      <c r="M39" s="104"/>
      <c r="N39" s="104"/>
      <c r="O39" s="104"/>
      <c r="P39" s="104"/>
      <c r="Q39" s="104"/>
      <c r="R39" s="104"/>
      <c r="S39" s="104"/>
    </row>
    <row r="40" spans="1:19" ht="27.95" customHeight="1" x14ac:dyDescent="0.15">
      <c r="A40" s="584" t="s">
        <v>248</v>
      </c>
      <c r="B40" s="547"/>
      <c r="C40" s="547"/>
      <c r="D40" s="548"/>
      <c r="E40" s="108">
        <f t="shared" ref="E40:J40" si="1">SUM(E17:E39)</f>
        <v>0</v>
      </c>
      <c r="F40" s="109">
        <f t="shared" si="1"/>
        <v>0</v>
      </c>
      <c r="G40" s="109">
        <f t="shared" si="1"/>
        <v>0</v>
      </c>
      <c r="H40" s="109">
        <f t="shared" si="1"/>
        <v>0</v>
      </c>
      <c r="I40" s="109">
        <f t="shared" si="1"/>
        <v>0</v>
      </c>
      <c r="J40" s="110">
        <f t="shared" si="1"/>
        <v>0</v>
      </c>
      <c r="K40" s="434"/>
      <c r="L40" s="300">
        <f t="shared" si="0"/>
        <v>0</v>
      </c>
      <c r="M40" s="104"/>
      <c r="N40" s="104"/>
      <c r="O40" s="104"/>
      <c r="P40" s="104"/>
      <c r="Q40" s="104"/>
      <c r="R40" s="104"/>
      <c r="S40" s="104"/>
    </row>
    <row r="41" spans="1:19" ht="24.75" customHeight="1" x14ac:dyDescent="0.15">
      <c r="A41" s="104"/>
      <c r="B41" s="104"/>
      <c r="C41" s="104"/>
      <c r="D41" s="104"/>
      <c r="E41" s="104"/>
      <c r="F41" s="104"/>
      <c r="G41" s="104"/>
      <c r="H41" s="104"/>
      <c r="I41" s="104"/>
      <c r="J41" s="104"/>
      <c r="K41" s="104"/>
      <c r="L41" s="104"/>
      <c r="M41" s="104"/>
      <c r="N41" s="104"/>
      <c r="O41" s="104"/>
      <c r="P41" s="104"/>
      <c r="Q41" s="104"/>
      <c r="R41" s="104"/>
      <c r="S41" s="104"/>
    </row>
    <row r="42" spans="1:19" x14ac:dyDescent="0.15">
      <c r="A42" s="104"/>
      <c r="B42" s="104"/>
      <c r="C42" s="104"/>
      <c r="D42" s="104"/>
      <c r="E42" s="104"/>
      <c r="F42" s="104"/>
      <c r="G42" s="104"/>
      <c r="H42" s="104"/>
      <c r="I42" s="104"/>
      <c r="J42" s="104"/>
      <c r="K42" s="104"/>
      <c r="L42" s="104"/>
      <c r="M42" s="104"/>
      <c r="N42" s="104"/>
      <c r="O42" s="104"/>
      <c r="P42" s="104"/>
      <c r="Q42" s="104"/>
      <c r="R42" s="104"/>
      <c r="S42" s="104"/>
    </row>
    <row r="43" spans="1:19" x14ac:dyDescent="0.15">
      <c r="A43" s="753" t="s">
        <v>255</v>
      </c>
      <c r="B43" s="754"/>
      <c r="C43" s="754"/>
      <c r="D43" s="754"/>
      <c r="E43" s="754" t="s">
        <v>273</v>
      </c>
      <c r="F43" s="754"/>
      <c r="G43" s="754"/>
      <c r="H43" s="754"/>
      <c r="I43" s="754"/>
      <c r="J43" s="754"/>
      <c r="K43" s="755"/>
      <c r="L43" s="104"/>
      <c r="M43" s="104"/>
      <c r="N43" s="104"/>
      <c r="O43" s="104"/>
      <c r="P43" s="104"/>
      <c r="Q43" s="104"/>
      <c r="R43" s="104"/>
      <c r="S43" s="104"/>
    </row>
    <row r="44" spans="1:19" x14ac:dyDescent="0.15">
      <c r="A44" s="39" t="str">
        <f>IF(ISERROR(VLOOKUP(1,O:P,2,FALSE)),"",VLOOKUP(1,O:P,2,FALSE))</f>
        <v/>
      </c>
      <c r="B44" s="40"/>
      <c r="C44" s="40"/>
      <c r="D44" s="303"/>
      <c r="E44" s="39" t="str">
        <f>IF(ISERROR(VLOOKUP(1,O:Q,3,FALSE)),"",VLOOKUP(1,O:Q,3,FALSE))</f>
        <v/>
      </c>
      <c r="F44" s="40"/>
      <c r="G44" s="40"/>
      <c r="H44" s="40"/>
      <c r="I44" s="40"/>
      <c r="J44" s="40"/>
      <c r="K44" s="303"/>
      <c r="L44" s="104"/>
      <c r="M44" s="104"/>
      <c r="N44" s="104"/>
      <c r="O44" s="104"/>
      <c r="P44" s="104"/>
      <c r="Q44" s="104"/>
      <c r="R44" s="104"/>
      <c r="S44" s="104"/>
    </row>
    <row r="45" spans="1:19" x14ac:dyDescent="0.15">
      <c r="A45" s="39" t="str">
        <f>IF(ISERROR(VLOOKUP(2,O:P,2,FALSE)),"",VLOOKUP(2,O:P,2,FALSE))</f>
        <v/>
      </c>
      <c r="B45" s="40"/>
      <c r="C45" s="40"/>
      <c r="D45" s="303"/>
      <c r="E45" s="39" t="str">
        <f>IF(ISERROR(VLOOKUP(2,O:Q,3,FALSE)),"",VLOOKUP(2,O:Q,3,FALSE))</f>
        <v/>
      </c>
      <c r="F45" s="40"/>
      <c r="G45" s="40"/>
      <c r="H45" s="40"/>
      <c r="I45" s="40"/>
      <c r="J45" s="40"/>
      <c r="K45" s="303"/>
      <c r="L45" s="104"/>
      <c r="M45" s="104"/>
      <c r="N45" s="104"/>
      <c r="O45" s="104"/>
      <c r="P45" s="104"/>
      <c r="Q45" s="104"/>
      <c r="R45" s="104"/>
      <c r="S45" s="104"/>
    </row>
    <row r="46" spans="1:19" x14ac:dyDescent="0.15">
      <c r="A46" s="39" t="str">
        <f>IF(ISERROR(VLOOKUP(3,O:P,2,FALSE)),"",VLOOKUP(3,O:P,2,FALSE))</f>
        <v/>
      </c>
      <c r="B46" s="40"/>
      <c r="C46" s="40"/>
      <c r="D46" s="303"/>
      <c r="E46" s="39" t="str">
        <f>IF(ISERROR(VLOOKUP(3,O:Q,3,FALSE)),"",VLOOKUP(3,O:Q,3,FALSE))</f>
        <v/>
      </c>
      <c r="F46" s="40"/>
      <c r="G46" s="40"/>
      <c r="H46" s="40"/>
      <c r="I46" s="40"/>
      <c r="J46" s="40"/>
      <c r="K46" s="303"/>
      <c r="L46" s="104"/>
      <c r="M46" s="104"/>
      <c r="N46" s="104"/>
      <c r="O46" s="104"/>
      <c r="P46" s="104"/>
      <c r="Q46" s="104"/>
      <c r="R46" s="104"/>
      <c r="S46" s="104"/>
    </row>
    <row r="47" spans="1:19" x14ac:dyDescent="0.15">
      <c r="A47" s="39" t="str">
        <f>IF(ISERROR(VLOOKUP(4,O:P,2,FALSE)),"",VLOOKUP(4,O:P,2,FALSE))</f>
        <v/>
      </c>
      <c r="B47" s="40"/>
      <c r="C47" s="40"/>
      <c r="D47" s="303"/>
      <c r="E47" s="39" t="str">
        <f>IF(ISERROR(VLOOKUP(4,O:Q,3,FALSE)),"",VLOOKUP(4,O:Q,3,FALSE))</f>
        <v/>
      </c>
      <c r="F47" s="40"/>
      <c r="G47" s="40"/>
      <c r="H47" s="40"/>
      <c r="I47" s="40"/>
      <c r="J47" s="40"/>
      <c r="K47" s="303"/>
      <c r="L47" s="104"/>
      <c r="M47" s="104"/>
      <c r="N47" s="104"/>
      <c r="O47" s="104"/>
      <c r="P47" s="104"/>
      <c r="Q47" s="104"/>
      <c r="R47" s="104"/>
      <c r="S47" s="104"/>
    </row>
    <row r="48" spans="1:19" x14ac:dyDescent="0.15">
      <c r="A48" s="39" t="str">
        <f>IF(ISERROR(VLOOKUP(5,O:P,2,FALSE)),"",VLOOKUP(5,O:P,2,FALSE))</f>
        <v/>
      </c>
      <c r="B48" s="40"/>
      <c r="C48" s="40"/>
      <c r="D48" s="303"/>
      <c r="E48" s="39" t="str">
        <f>IF(ISERROR(VLOOKUP(5,O:Q,3,FALSE)),"",VLOOKUP(5,O:Q,3,FALSE))</f>
        <v/>
      </c>
      <c r="F48" s="40"/>
      <c r="G48" s="40"/>
      <c r="H48" s="40"/>
      <c r="I48" s="40"/>
      <c r="J48" s="40"/>
      <c r="K48" s="303"/>
      <c r="L48" s="104"/>
      <c r="M48" s="104"/>
      <c r="N48" s="104"/>
      <c r="O48" s="104"/>
      <c r="P48" s="104"/>
      <c r="Q48" s="104"/>
      <c r="R48" s="104"/>
      <c r="S48" s="104"/>
    </row>
    <row r="49" spans="1:19" x14ac:dyDescent="0.15">
      <c r="A49" s="39" t="str">
        <f>IF(ISERROR(VLOOKUP(6,O:P,2,FALSE)),"",VLOOKUP(6,O:P,2,FALSE))</f>
        <v/>
      </c>
      <c r="B49" s="40"/>
      <c r="C49" s="40"/>
      <c r="D49" s="303"/>
      <c r="E49" s="39" t="str">
        <f>IF(ISERROR(VLOOKUP(6,O:Q,3,FALSE)),"",VLOOKUP(6,O:Q,3,FALSE))</f>
        <v/>
      </c>
      <c r="F49" s="40"/>
      <c r="G49" s="40"/>
      <c r="H49" s="40"/>
      <c r="I49" s="40"/>
      <c r="J49" s="40"/>
      <c r="K49" s="303"/>
      <c r="L49" s="104"/>
      <c r="M49" s="104"/>
      <c r="N49" s="104"/>
      <c r="O49" s="104"/>
      <c r="P49" s="104"/>
      <c r="Q49" s="104"/>
      <c r="R49" s="104"/>
      <c r="S49" s="104"/>
    </row>
    <row r="50" spans="1:19" x14ac:dyDescent="0.15">
      <c r="A50" s="39" t="str">
        <f>IF(ISERROR(VLOOKUP(7,O:P,2,FALSE)),"",VLOOKUP(7,O:P,2,FALSE))</f>
        <v/>
      </c>
      <c r="B50" s="40"/>
      <c r="C50" s="40"/>
      <c r="D50" s="303"/>
      <c r="E50" s="39" t="str">
        <f>IF(ISERROR(VLOOKUP(7,O:Q,3,FALSE)),"",VLOOKUP(7,O:Q,3,FALSE))</f>
        <v/>
      </c>
      <c r="F50" s="40"/>
      <c r="G50" s="40"/>
      <c r="H50" s="40"/>
      <c r="I50" s="40"/>
      <c r="J50" s="40"/>
      <c r="K50" s="303"/>
      <c r="L50" s="104"/>
      <c r="M50" s="104"/>
      <c r="N50" s="104"/>
      <c r="O50" s="104"/>
      <c r="P50" s="104"/>
      <c r="Q50" s="104"/>
      <c r="R50" s="104"/>
      <c r="S50" s="104"/>
    </row>
    <row r="51" spans="1:19" x14ac:dyDescent="0.15">
      <c r="A51" s="39" t="str">
        <f>IF(ISERROR(VLOOKUP(8,O:P,2,FALSE)),"",VLOOKUP(8,O:P,2,FALSE))</f>
        <v/>
      </c>
      <c r="B51" s="40"/>
      <c r="C51" s="40"/>
      <c r="D51" s="303"/>
      <c r="E51" s="39" t="str">
        <f>IF(ISERROR(VLOOKUP(8,O:Q,3,FALSE)),"",VLOOKUP(8,O:Q,3,FALSE))</f>
        <v/>
      </c>
      <c r="F51" s="40"/>
      <c r="G51" s="40"/>
      <c r="H51" s="40"/>
      <c r="I51" s="40"/>
      <c r="J51" s="40"/>
      <c r="K51" s="303"/>
      <c r="L51" s="104"/>
      <c r="M51" s="104"/>
      <c r="N51" s="104"/>
      <c r="O51" s="104"/>
      <c r="P51" s="104"/>
      <c r="Q51" s="104"/>
      <c r="R51" s="104"/>
      <c r="S51" s="104"/>
    </row>
    <row r="52" spans="1:19" x14ac:dyDescent="0.15">
      <c r="A52" s="39" t="str">
        <f>IF(ISERROR(VLOOKUP(9,O:P,2,FALSE)),"",VLOOKUP(9,O:P,2,FALSE))</f>
        <v/>
      </c>
      <c r="B52" s="40"/>
      <c r="C52" s="40"/>
      <c r="D52" s="303"/>
      <c r="E52" s="39" t="str">
        <f>IF(ISERROR(VLOOKUP(9,O:Q,3,FALSE)),"",VLOOKUP(9,O:Q,3,FALSE))</f>
        <v/>
      </c>
      <c r="F52" s="40"/>
      <c r="G52" s="40"/>
      <c r="H52" s="40"/>
      <c r="I52" s="40"/>
      <c r="J52" s="40"/>
      <c r="K52" s="303"/>
      <c r="L52" s="104"/>
      <c r="M52" s="104"/>
      <c r="N52" s="104"/>
      <c r="O52" s="104"/>
      <c r="P52" s="104"/>
      <c r="Q52" s="104"/>
      <c r="R52" s="104"/>
      <c r="S52" s="104"/>
    </row>
    <row r="53" spans="1:19" x14ac:dyDescent="0.15">
      <c r="A53" s="39" t="str">
        <f>IF(ISERROR(VLOOKUP(10,O:P,2,FALSE)),"",VLOOKUP(10,O:P,2,FALSE))</f>
        <v/>
      </c>
      <c r="B53" s="40"/>
      <c r="C53" s="40"/>
      <c r="D53" s="303"/>
      <c r="E53" s="39" t="str">
        <f>IF(ISERROR(VLOOKUP(10,O:Q,3,FALSE)),"",VLOOKUP(10,O:Q,3,FALSE))</f>
        <v/>
      </c>
      <c r="F53" s="40"/>
      <c r="G53" s="40"/>
      <c r="H53" s="40"/>
      <c r="I53" s="40"/>
      <c r="J53" s="40"/>
      <c r="K53" s="303"/>
      <c r="L53" s="104"/>
      <c r="M53" s="104"/>
      <c r="N53" s="104"/>
      <c r="O53" s="104"/>
      <c r="P53" s="104"/>
      <c r="Q53" s="104"/>
      <c r="R53" s="104"/>
      <c r="S53" s="104"/>
    </row>
    <row r="54" spans="1:19" x14ac:dyDescent="0.15">
      <c r="A54" s="39" t="str">
        <f>IF(ISERROR(VLOOKUP(11,O:P,2,FALSE)),"",VLOOKUP(11,O:P,2,FALSE))</f>
        <v/>
      </c>
      <c r="B54" s="40"/>
      <c r="C54" s="40"/>
      <c r="D54" s="303"/>
      <c r="E54" s="39" t="str">
        <f>IF(ISERROR(VLOOKUP(11,O:Q,3,FALSE)),"",VLOOKUP(11,O:Q,3,FALSE))</f>
        <v/>
      </c>
      <c r="F54" s="40"/>
      <c r="G54" s="40"/>
      <c r="H54" s="40"/>
      <c r="I54" s="40"/>
      <c r="J54" s="40"/>
      <c r="K54" s="303"/>
      <c r="L54" s="104"/>
      <c r="M54" s="104"/>
      <c r="N54" s="104"/>
      <c r="O54" s="104"/>
      <c r="P54" s="104"/>
      <c r="Q54" s="104"/>
      <c r="R54" s="104"/>
      <c r="S54" s="104"/>
    </row>
    <row r="55" spans="1:19" x14ac:dyDescent="0.15">
      <c r="A55" s="39" t="str">
        <f>IF(ISERROR(VLOOKUP(12,O:P,2,FALSE)),"",VLOOKUP(12,O:P,2,FALSE))</f>
        <v/>
      </c>
      <c r="B55" s="40"/>
      <c r="C55" s="40"/>
      <c r="D55" s="303"/>
      <c r="E55" s="39" t="str">
        <f>IF(ISERROR(VLOOKUP(12,O:Q,3,FALSE)),"",VLOOKUP(12,O:Q,3,FALSE))</f>
        <v/>
      </c>
      <c r="F55" s="40"/>
      <c r="G55" s="40"/>
      <c r="H55" s="40"/>
      <c r="I55" s="40"/>
      <c r="J55" s="40"/>
      <c r="K55" s="303"/>
      <c r="L55" s="104"/>
      <c r="M55" s="104"/>
      <c r="N55" s="104"/>
      <c r="O55" s="104"/>
      <c r="P55" s="104"/>
      <c r="Q55" s="104"/>
      <c r="R55" s="104"/>
      <c r="S55" s="104"/>
    </row>
    <row r="56" spans="1:19" x14ac:dyDescent="0.15">
      <c r="A56" s="39" t="str">
        <f>IF(ISERROR(VLOOKUP(13,O:P,2,FALSE)),"",VLOOKUP(13,O:P,2,FALSE))</f>
        <v/>
      </c>
      <c r="B56" s="40"/>
      <c r="C56" s="40"/>
      <c r="D56" s="303"/>
      <c r="E56" s="39" t="str">
        <f>IF(ISERROR(VLOOKUP(13,O:Q,3,FALSE)),"",VLOOKUP(13,O:Q,3,FALSE))</f>
        <v/>
      </c>
      <c r="F56" s="40"/>
      <c r="G56" s="40"/>
      <c r="H56" s="40"/>
      <c r="I56" s="40"/>
      <c r="J56" s="40"/>
      <c r="K56" s="303"/>
      <c r="L56" s="104"/>
      <c r="M56" s="104"/>
      <c r="N56" s="104"/>
      <c r="O56" s="104"/>
      <c r="P56" s="104"/>
      <c r="Q56" s="104"/>
      <c r="R56" s="104"/>
      <c r="S56" s="104"/>
    </row>
    <row r="57" spans="1:19" x14ac:dyDescent="0.15">
      <c r="A57" s="39" t="str">
        <f>IF(ISERROR(VLOOKUP(14,O:P,2,FALSE)),"",VLOOKUP(14,O:P,2,FALSE))</f>
        <v/>
      </c>
      <c r="B57" s="40"/>
      <c r="C57" s="40"/>
      <c r="D57" s="303"/>
      <c r="E57" s="39" t="str">
        <f>IF(ISERROR(VLOOKUP(14,O:Q,3,FALSE)),"",VLOOKUP(14,O:Q,3,FALSE))</f>
        <v/>
      </c>
      <c r="F57" s="40"/>
      <c r="G57" s="40"/>
      <c r="H57" s="40"/>
      <c r="I57" s="40"/>
      <c r="J57" s="40"/>
      <c r="K57" s="303"/>
      <c r="L57" s="104"/>
      <c r="M57" s="104"/>
      <c r="N57" s="104"/>
      <c r="O57" s="104"/>
      <c r="P57" s="104"/>
      <c r="Q57" s="104"/>
      <c r="R57" s="104"/>
      <c r="S57" s="104"/>
    </row>
    <row r="58" spans="1:19" x14ac:dyDescent="0.15">
      <c r="A58" s="39" t="str">
        <f>IF(ISERROR(VLOOKUP(15,O:P,2,FALSE)),"",VLOOKUP(15,O:P,2,FALSE))</f>
        <v/>
      </c>
      <c r="B58" s="40"/>
      <c r="C58" s="40"/>
      <c r="D58" s="303"/>
      <c r="E58" s="39" t="str">
        <f>IF(ISERROR(VLOOKUP(15,O:Q,3,FALSE)),"",VLOOKUP(15,O:Q,3,FALSE))</f>
        <v/>
      </c>
      <c r="F58" s="40"/>
      <c r="G58" s="40"/>
      <c r="H58" s="40"/>
      <c r="I58" s="40"/>
      <c r="J58" s="40"/>
      <c r="K58" s="303"/>
      <c r="L58" s="104"/>
      <c r="M58" s="104"/>
      <c r="N58" s="104"/>
      <c r="O58" s="104"/>
      <c r="P58" s="104"/>
      <c r="Q58" s="104"/>
      <c r="R58" s="104"/>
      <c r="S58" s="104"/>
    </row>
    <row r="59" spans="1:19" x14ac:dyDescent="0.15">
      <c r="A59" s="39" t="str">
        <f>IF(ISERROR(VLOOKUP(16,O:P,2,FALSE)),"",VLOOKUP(16,O:P,2,FALSE))</f>
        <v/>
      </c>
      <c r="B59" s="40"/>
      <c r="C59" s="40"/>
      <c r="D59" s="303"/>
      <c r="E59" s="39" t="str">
        <f>IF(ISERROR(VLOOKUP(16,O:Q,3,FALSE)),"",VLOOKUP(16,O:Q,3,FALSE))</f>
        <v/>
      </c>
      <c r="F59" s="40"/>
      <c r="G59" s="40"/>
      <c r="H59" s="40"/>
      <c r="I59" s="40"/>
      <c r="J59" s="40"/>
      <c r="K59" s="303"/>
      <c r="L59" s="104"/>
      <c r="M59" s="104"/>
      <c r="N59" s="104"/>
      <c r="O59" s="104"/>
      <c r="P59" s="104"/>
      <c r="Q59" s="104"/>
      <c r="R59" s="104"/>
      <c r="S59" s="104"/>
    </row>
    <row r="60" spans="1:19" x14ac:dyDescent="0.15">
      <c r="A60" s="39" t="str">
        <f>IF(ISERROR(VLOOKUP(17,O:P,2,FALSE)),"",VLOOKUP(17,O:P,2,FALSE))</f>
        <v/>
      </c>
      <c r="B60" s="40"/>
      <c r="C60" s="40"/>
      <c r="D60" s="303"/>
      <c r="E60" s="39" t="str">
        <f>IF(ISERROR(VLOOKUP(17,O:Q,3,FALSE)),"",VLOOKUP(17,O:Q,3,FALSE))</f>
        <v/>
      </c>
      <c r="F60" s="40"/>
      <c r="G60" s="40"/>
      <c r="H60" s="40"/>
      <c r="I60" s="40"/>
      <c r="J60" s="40"/>
      <c r="K60" s="303"/>
      <c r="L60" s="104"/>
      <c r="M60" s="104"/>
      <c r="N60" s="104"/>
      <c r="O60" s="104"/>
      <c r="P60" s="104"/>
      <c r="Q60" s="104"/>
      <c r="R60" s="104"/>
      <c r="S60" s="104"/>
    </row>
    <row r="61" spans="1:19" x14ac:dyDescent="0.15">
      <c r="A61" s="39" t="str">
        <f>IF(ISERROR(VLOOKUP(18,O:P,2,FALSE)),"",VLOOKUP(18,O:P,2,FALSE))</f>
        <v/>
      </c>
      <c r="B61" s="40"/>
      <c r="C61" s="40"/>
      <c r="D61" s="303"/>
      <c r="E61" s="39" t="str">
        <f>IF(ISERROR(VLOOKUP(18,O:Q,3,FALSE)),"",VLOOKUP(18,O:Q,3,FALSE))</f>
        <v/>
      </c>
      <c r="F61" s="40"/>
      <c r="G61" s="40"/>
      <c r="H61" s="40"/>
      <c r="I61" s="40"/>
      <c r="J61" s="40"/>
      <c r="K61" s="303"/>
      <c r="L61" s="104"/>
      <c r="M61" s="104"/>
      <c r="N61" s="104"/>
      <c r="O61" s="104"/>
      <c r="P61" s="104"/>
      <c r="Q61" s="104"/>
      <c r="R61" s="104"/>
      <c r="S61" s="104"/>
    </row>
    <row r="62" spans="1:19" x14ac:dyDescent="0.15">
      <c r="A62" s="39" t="str">
        <f>IF(ISERROR(VLOOKUP(19,O:P,2,FALSE)),"",VLOOKUP(19,O:P,2,FALSE))</f>
        <v/>
      </c>
      <c r="B62" s="40"/>
      <c r="C62" s="40"/>
      <c r="D62" s="303"/>
      <c r="E62" s="39" t="str">
        <f>IF(ISERROR(VLOOKUP(19,O:Q,3,FALSE)),"",VLOOKUP(19,O:Q,3,FALSE))</f>
        <v/>
      </c>
      <c r="F62" s="40"/>
      <c r="G62" s="40"/>
      <c r="H62" s="40"/>
      <c r="I62" s="40"/>
      <c r="J62" s="40"/>
      <c r="K62" s="303"/>
      <c r="L62" s="104"/>
      <c r="M62" s="104"/>
      <c r="N62" s="104"/>
      <c r="O62" s="104"/>
      <c r="P62" s="104"/>
      <c r="Q62" s="104"/>
      <c r="R62" s="104"/>
      <c r="S62" s="104"/>
    </row>
    <row r="63" spans="1:19" x14ac:dyDescent="0.15">
      <c r="A63" s="39" t="str">
        <f>IF(ISERROR(VLOOKUP(20,O:P,2,FALSE)),"",VLOOKUP(20,O:P,2,FALSE))</f>
        <v/>
      </c>
      <c r="B63" s="40"/>
      <c r="C63" s="40"/>
      <c r="D63" s="303"/>
      <c r="E63" s="39" t="str">
        <f>IF(ISERROR(VLOOKUP(20,O:Q,3,FALSE)),"",VLOOKUP(20,O:Q,3,FALSE))</f>
        <v/>
      </c>
      <c r="F63" s="40"/>
      <c r="G63" s="40"/>
      <c r="H63" s="40"/>
      <c r="I63" s="40"/>
      <c r="J63" s="40"/>
      <c r="K63" s="303"/>
      <c r="L63" s="104"/>
      <c r="M63" s="104"/>
      <c r="N63" s="104"/>
      <c r="O63" s="104"/>
      <c r="P63" s="104"/>
      <c r="Q63" s="104"/>
      <c r="R63" s="104"/>
      <c r="S63" s="104"/>
    </row>
    <row r="64" spans="1:19" x14ac:dyDescent="0.15">
      <c r="A64" s="39" t="str">
        <f>IF(ISERROR(VLOOKUP(21,O:P,2,FALSE)),"",VLOOKUP(21,O:P,2,FALSE))</f>
        <v/>
      </c>
      <c r="B64" s="40"/>
      <c r="C64" s="40"/>
      <c r="D64" s="303"/>
      <c r="E64" s="39" t="str">
        <f>IF(ISERROR(VLOOKUP(21,O:Q,3,FALSE)),"",VLOOKUP(21,O:Q,3,FALSE))</f>
        <v/>
      </c>
      <c r="F64" s="40"/>
      <c r="G64" s="40"/>
      <c r="H64" s="40"/>
      <c r="I64" s="40"/>
      <c r="J64" s="40"/>
      <c r="K64" s="303"/>
      <c r="L64" s="104"/>
      <c r="M64" s="104"/>
      <c r="N64" s="104"/>
      <c r="O64" s="104"/>
      <c r="P64" s="104"/>
      <c r="Q64" s="104"/>
      <c r="R64" s="104"/>
      <c r="S64" s="104"/>
    </row>
    <row r="65" spans="1:19" x14ac:dyDescent="0.15">
      <c r="A65" s="39" t="str">
        <f>IF(ISERROR(VLOOKUP(22,O:P,2,FALSE)),"",VLOOKUP(22,O:P,2,FALSE))</f>
        <v/>
      </c>
      <c r="B65" s="40"/>
      <c r="C65" s="40"/>
      <c r="D65" s="303"/>
      <c r="E65" s="39" t="str">
        <f>IF(ISERROR(VLOOKUP(22,O:Q,3,FALSE)),"",VLOOKUP(22,O:Q,3,FALSE))</f>
        <v/>
      </c>
      <c r="F65" s="40"/>
      <c r="G65" s="40"/>
      <c r="H65" s="40"/>
      <c r="I65" s="40"/>
      <c r="J65" s="40"/>
      <c r="K65" s="303"/>
      <c r="L65" s="104"/>
      <c r="M65" s="104"/>
      <c r="N65" s="104"/>
      <c r="O65" s="104"/>
      <c r="P65" s="104"/>
      <c r="Q65" s="104"/>
      <c r="R65" s="104"/>
      <c r="S65" s="104"/>
    </row>
    <row r="66" spans="1:19" x14ac:dyDescent="0.15">
      <c r="A66" s="39" t="str">
        <f>IF(ISERROR(VLOOKUP(23,O:P,2,FALSE)),"",VLOOKUP(23,O:P,2,FALSE))</f>
        <v/>
      </c>
      <c r="B66" s="40"/>
      <c r="C66" s="40"/>
      <c r="D66" s="303"/>
      <c r="E66" s="39" t="str">
        <f>IF(ISERROR(VLOOKUP(23,O:Q,3,FALSE)),"",VLOOKUP(23,O:Q,3,FALSE))</f>
        <v/>
      </c>
      <c r="F66" s="40"/>
      <c r="G66" s="40"/>
      <c r="H66" s="40"/>
      <c r="I66" s="40"/>
      <c r="J66" s="40"/>
      <c r="K66" s="303"/>
      <c r="L66" s="104"/>
      <c r="M66" s="104"/>
      <c r="N66" s="104"/>
      <c r="O66" s="104"/>
      <c r="P66" s="104"/>
      <c r="Q66" s="104"/>
      <c r="R66" s="104"/>
      <c r="S66" s="104"/>
    </row>
    <row r="67" spans="1:19" x14ac:dyDescent="0.15">
      <c r="A67" s="39" t="str">
        <f>IF(ISERROR(VLOOKUP(24,O:P,2,FALSE)),"",VLOOKUP(24,O:P,2,FALSE))</f>
        <v/>
      </c>
      <c r="B67" s="40"/>
      <c r="C67" s="40"/>
      <c r="D67" s="303"/>
      <c r="E67" s="39" t="str">
        <f>IF(ISERROR(VLOOKUP(24,O:Q,3,FALSE)),"",VLOOKUP(24,O:Q,3,FALSE))</f>
        <v/>
      </c>
      <c r="F67" s="40"/>
      <c r="G67" s="40"/>
      <c r="H67" s="40"/>
      <c r="I67" s="40"/>
      <c r="J67" s="40"/>
      <c r="K67" s="303"/>
      <c r="L67" s="104"/>
      <c r="M67" s="104"/>
      <c r="N67" s="104"/>
      <c r="O67" s="104"/>
      <c r="P67" s="104"/>
      <c r="Q67" s="104"/>
      <c r="R67" s="104"/>
      <c r="S67" s="104"/>
    </row>
    <row r="68" spans="1:19" x14ac:dyDescent="0.15">
      <c r="A68" s="39" t="str">
        <f>IF(ISERROR(VLOOKUP(25,O:P,2,FALSE)),"",VLOOKUP(25,O:P,2,FALSE))</f>
        <v/>
      </c>
      <c r="B68" s="40"/>
      <c r="C68" s="40"/>
      <c r="D68" s="303"/>
      <c r="E68" s="39" t="str">
        <f>IF(ISERROR(VLOOKUP(25,O:Q,3,FALSE)),"",VLOOKUP(25,O:Q,3,FALSE))</f>
        <v/>
      </c>
      <c r="F68" s="40"/>
      <c r="G68" s="40"/>
      <c r="H68" s="40"/>
      <c r="I68" s="40"/>
      <c r="J68" s="40"/>
      <c r="K68" s="303"/>
      <c r="L68" s="104"/>
      <c r="M68" s="104"/>
      <c r="N68" s="104"/>
      <c r="O68" s="104"/>
      <c r="P68" s="104"/>
      <c r="Q68" s="104"/>
      <c r="R68" s="104"/>
      <c r="S68" s="104"/>
    </row>
    <row r="69" spans="1:19" x14ac:dyDescent="0.15">
      <c r="A69" s="104"/>
      <c r="B69" s="104"/>
      <c r="C69" s="104"/>
      <c r="D69" s="104"/>
      <c r="E69" s="104"/>
      <c r="F69" s="104"/>
      <c r="G69" s="104"/>
      <c r="H69" s="104"/>
      <c r="I69" s="104"/>
      <c r="J69" s="104"/>
      <c r="K69" s="104"/>
      <c r="L69" s="104"/>
      <c r="M69" s="104"/>
      <c r="N69" s="104"/>
      <c r="O69" s="104"/>
      <c r="P69" s="104"/>
      <c r="Q69" s="104"/>
      <c r="R69" s="104"/>
      <c r="S69" s="104"/>
    </row>
    <row r="70" spans="1:19" x14ac:dyDescent="0.15">
      <c r="A70" s="104"/>
      <c r="B70" s="104"/>
      <c r="C70" s="104"/>
      <c r="D70" s="104"/>
      <c r="E70" s="104"/>
      <c r="F70" s="104"/>
      <c r="G70" s="104"/>
      <c r="H70" s="104"/>
      <c r="I70" s="104"/>
      <c r="J70" s="104"/>
      <c r="K70" s="104"/>
      <c r="L70" s="104"/>
      <c r="M70" s="104"/>
      <c r="N70" s="104"/>
      <c r="O70" s="104"/>
      <c r="P70" s="104"/>
      <c r="Q70" s="104"/>
      <c r="R70" s="104"/>
      <c r="S70" s="104"/>
    </row>
    <row r="71" spans="1:19" x14ac:dyDescent="0.15">
      <c r="A71" s="104"/>
      <c r="B71" s="104"/>
      <c r="C71" s="104"/>
      <c r="D71" s="104"/>
      <c r="E71" s="104"/>
      <c r="F71" s="104"/>
      <c r="G71" s="104"/>
      <c r="H71" s="104"/>
      <c r="I71" s="104"/>
      <c r="J71" s="104"/>
      <c r="K71" s="104"/>
      <c r="L71" s="104"/>
      <c r="M71" s="104"/>
      <c r="N71" s="104"/>
      <c r="O71" s="104"/>
      <c r="P71" s="104"/>
      <c r="Q71" s="104"/>
      <c r="R71" s="104"/>
      <c r="S71" s="104"/>
    </row>
    <row r="72" spans="1:19" x14ac:dyDescent="0.15">
      <c r="A72" s="104"/>
      <c r="B72" s="104"/>
      <c r="C72" s="104"/>
      <c r="D72" s="104"/>
      <c r="E72" s="104"/>
      <c r="F72" s="104"/>
      <c r="G72" s="104"/>
      <c r="H72" s="104"/>
      <c r="I72" s="104"/>
      <c r="J72" s="104"/>
      <c r="K72" s="104"/>
      <c r="L72" s="104"/>
      <c r="M72" s="104"/>
      <c r="N72" s="104"/>
      <c r="O72" s="104"/>
      <c r="P72" s="104"/>
      <c r="Q72" s="104"/>
      <c r="R72" s="104"/>
      <c r="S72" s="104"/>
    </row>
    <row r="73" spans="1:19" x14ac:dyDescent="0.15">
      <c r="A73" s="104"/>
      <c r="B73" s="104"/>
      <c r="C73" s="104"/>
      <c r="D73" s="104"/>
      <c r="E73" s="104"/>
      <c r="F73" s="104"/>
      <c r="G73" s="104"/>
      <c r="H73" s="104"/>
      <c r="I73" s="104"/>
      <c r="J73" s="104"/>
      <c r="K73" s="104"/>
      <c r="L73" s="104"/>
      <c r="M73" s="104"/>
      <c r="N73" s="104"/>
      <c r="O73" s="104"/>
      <c r="P73" s="104"/>
      <c r="Q73" s="104"/>
      <c r="R73" s="104"/>
      <c r="S73" s="104"/>
    </row>
    <row r="74" spans="1:19" x14ac:dyDescent="0.15">
      <c r="A74" s="104"/>
      <c r="B74" s="104"/>
      <c r="C74" s="104"/>
      <c r="D74" s="104"/>
      <c r="E74" s="104"/>
      <c r="F74" s="104"/>
      <c r="G74" s="104"/>
      <c r="H74" s="104"/>
      <c r="I74" s="104"/>
      <c r="J74" s="104"/>
      <c r="K74" s="104"/>
      <c r="L74" s="104"/>
      <c r="M74" s="104"/>
      <c r="N74" s="104"/>
      <c r="O74" s="104"/>
      <c r="P74" s="104"/>
      <c r="Q74" s="104"/>
      <c r="R74" s="104"/>
      <c r="S74" s="104"/>
    </row>
    <row r="75" spans="1:19" x14ac:dyDescent="0.15">
      <c r="A75" s="104"/>
      <c r="B75" s="104"/>
      <c r="C75" s="104"/>
      <c r="D75" s="104"/>
      <c r="E75" s="104"/>
      <c r="F75" s="104"/>
      <c r="G75" s="104"/>
      <c r="H75" s="104"/>
      <c r="I75" s="104"/>
      <c r="J75" s="104"/>
      <c r="K75" s="104"/>
      <c r="L75" s="104"/>
      <c r="M75" s="104"/>
      <c r="N75" s="104"/>
      <c r="O75" s="104"/>
      <c r="P75" s="104"/>
      <c r="Q75" s="104"/>
      <c r="R75" s="104"/>
      <c r="S75" s="104"/>
    </row>
    <row r="76" spans="1:19" x14ac:dyDescent="0.15">
      <c r="A76" s="104"/>
      <c r="B76" s="104"/>
      <c r="C76" s="104"/>
      <c r="D76" s="104"/>
      <c r="E76" s="104"/>
      <c r="F76" s="104"/>
      <c r="G76" s="104"/>
      <c r="H76" s="104"/>
      <c r="I76" s="104"/>
      <c r="J76" s="104"/>
      <c r="K76" s="104"/>
      <c r="L76" s="104"/>
      <c r="M76" s="104"/>
      <c r="N76" s="104"/>
      <c r="O76" s="104"/>
      <c r="P76" s="104"/>
      <c r="Q76" s="104"/>
      <c r="R76" s="104"/>
      <c r="S76" s="104"/>
    </row>
    <row r="77" spans="1:19" x14ac:dyDescent="0.15">
      <c r="A77" s="104"/>
      <c r="B77" s="104"/>
      <c r="C77" s="104"/>
      <c r="D77" s="104"/>
      <c r="E77" s="104"/>
      <c r="F77" s="104"/>
      <c r="G77" s="104"/>
      <c r="H77" s="104"/>
      <c r="I77" s="104"/>
      <c r="J77" s="104"/>
      <c r="K77" s="104"/>
      <c r="L77" s="104"/>
      <c r="M77" s="104"/>
      <c r="N77" s="104"/>
      <c r="O77" s="104"/>
      <c r="P77" s="104"/>
      <c r="Q77" s="104"/>
      <c r="R77" s="104"/>
      <c r="S77" s="104"/>
    </row>
    <row r="78" spans="1:19" x14ac:dyDescent="0.15">
      <c r="A78" s="104"/>
      <c r="B78" s="104"/>
      <c r="C78" s="104"/>
      <c r="D78" s="104"/>
      <c r="E78" s="104"/>
      <c r="F78" s="104"/>
      <c r="G78" s="104"/>
      <c r="H78" s="104"/>
      <c r="I78" s="104"/>
      <c r="J78" s="104"/>
      <c r="K78" s="104"/>
      <c r="L78" s="104"/>
      <c r="M78" s="104"/>
      <c r="N78" s="104"/>
      <c r="O78" s="104"/>
      <c r="P78" s="104"/>
      <c r="Q78" s="104"/>
      <c r="R78" s="104"/>
      <c r="S78" s="104"/>
    </row>
  </sheetData>
  <sheetProtection password="FB83" sheet="1"/>
  <mergeCells count="36">
    <mergeCell ref="A33:D33"/>
    <mergeCell ref="A40:D40"/>
    <mergeCell ref="A43:D43"/>
    <mergeCell ref="E43:K43"/>
    <mergeCell ref="E10:I10"/>
    <mergeCell ref="A34:D34"/>
    <mergeCell ref="B35:D35"/>
    <mergeCell ref="B36:D36"/>
    <mergeCell ref="A37:D37"/>
    <mergeCell ref="A38:D38"/>
    <mergeCell ref="B39:D39"/>
    <mergeCell ref="B29:D29"/>
    <mergeCell ref="A30:A32"/>
    <mergeCell ref="B30:D30"/>
    <mergeCell ref="B31:D31"/>
    <mergeCell ref="B32:D32"/>
    <mergeCell ref="A25:A28"/>
    <mergeCell ref="B25:D25"/>
    <mergeCell ref="B26:D26"/>
    <mergeCell ref="B27:D27"/>
    <mergeCell ref="B28:D28"/>
    <mergeCell ref="A20:D20"/>
    <mergeCell ref="B21:D21"/>
    <mergeCell ref="B22:D22"/>
    <mergeCell ref="B23:D23"/>
    <mergeCell ref="B24:D24"/>
    <mergeCell ref="B17:D17"/>
    <mergeCell ref="K14:K15"/>
    <mergeCell ref="A16:D16"/>
    <mergeCell ref="B18:D18"/>
    <mergeCell ref="A19:D19"/>
    <mergeCell ref="B3:H3"/>
    <mergeCell ref="B4:H4"/>
    <mergeCell ref="B5:H5"/>
    <mergeCell ref="B6:H6"/>
    <mergeCell ref="A14:D15"/>
  </mergeCells>
  <phoneticPr fontId="2"/>
  <dataValidations count="1">
    <dataValidation type="whole" allowBlank="1" showInputMessage="1" showErrorMessage="1" errorTitle="入力エラー" error="数値（0～99999）を入力してください。" prompt="該当する人数を入力してください。" sqref="E16:J39" xr:uid="{43D7BB40-2232-4850-A716-3ACAEE6A461A}">
      <formula1>0</formula1>
      <formula2>99999</formula2>
    </dataValidation>
  </dataValidations>
  <printOptions horizontalCentered="1"/>
  <pageMargins left="0.78740157480314965" right="0.78740157480314965" top="0.78740157480314965" bottom="0.59055118110236227" header="0.78740157480314965" footer="0.39370078740157483"/>
  <pageSetup paperSize="9" scale="78" orientation="portrait" horizontalDpi="0"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664F5-F0CF-4CFC-B4D8-795456805B21}">
  <sheetPr>
    <pageSetUpPr fitToPage="1"/>
  </sheetPr>
  <dimension ref="A1:T69"/>
  <sheetViews>
    <sheetView topLeftCell="A31" zoomScale="80" zoomScaleNormal="80" zoomScaleSheetLayoutView="70" workbookViewId="0">
      <selection activeCell="E16" sqref="E16"/>
    </sheetView>
  </sheetViews>
  <sheetFormatPr defaultRowHeight="13.5" x14ac:dyDescent="0.15"/>
  <cols>
    <col min="1" max="1" width="20.625" customWidth="1"/>
    <col min="2" max="2" width="4.625" customWidth="1"/>
    <col min="3" max="12" width="8.625" customWidth="1"/>
    <col min="14" max="17" width="9" hidden="1" customWidth="1"/>
  </cols>
  <sheetData>
    <row r="1" spans="1:20" ht="17.25" x14ac:dyDescent="0.15">
      <c r="A1" s="74" t="s">
        <v>875</v>
      </c>
      <c r="B1" s="17"/>
      <c r="C1" s="17"/>
      <c r="D1" s="17"/>
      <c r="E1" s="17"/>
      <c r="F1" s="17"/>
      <c r="G1" s="17"/>
      <c r="H1" s="17"/>
      <c r="I1" s="104"/>
      <c r="J1" s="104"/>
      <c r="K1" s="104"/>
      <c r="L1" s="104"/>
      <c r="M1" s="104"/>
      <c r="N1" s="360" t="s">
        <v>812</v>
      </c>
      <c r="O1" s="375" t="str">
        <f>IF(Q1="","",1)</f>
        <v/>
      </c>
      <c r="P1" s="376" t="s">
        <v>813</v>
      </c>
      <c r="Q1" s="376"/>
      <c r="R1" s="104"/>
      <c r="S1" s="104"/>
      <c r="T1" s="104"/>
    </row>
    <row r="2" spans="1:20" x14ac:dyDescent="0.15">
      <c r="A2" s="92" t="s">
        <v>215</v>
      </c>
      <c r="B2" s="2"/>
      <c r="C2" s="2"/>
      <c r="D2" s="2"/>
      <c r="E2" s="2"/>
      <c r="F2" s="2"/>
      <c r="G2" s="2"/>
      <c r="H2" s="2"/>
      <c r="I2" s="104"/>
      <c r="J2" s="104"/>
      <c r="K2" s="104"/>
      <c r="L2" s="104"/>
      <c r="M2" s="104"/>
      <c r="N2" s="360" t="s">
        <v>814</v>
      </c>
      <c r="O2" s="375" t="str">
        <f>IF(Q2="","",MAX(O1)+1)</f>
        <v/>
      </c>
      <c r="P2" s="376" t="s">
        <v>813</v>
      </c>
      <c r="Q2" s="376"/>
      <c r="R2" s="104"/>
      <c r="S2" s="104"/>
      <c r="T2" s="104"/>
    </row>
    <row r="3" spans="1:20" ht="21" customHeight="1" x14ac:dyDescent="0.15">
      <c r="A3" s="22" t="s">
        <v>145</v>
      </c>
      <c r="B3" s="737" t="str">
        <f>IF(ISBLANK('５'!B3:H3),"",'５'!B3:H3)</f>
        <v/>
      </c>
      <c r="C3" s="738"/>
      <c r="D3" s="738"/>
      <c r="E3" s="738"/>
      <c r="F3" s="738"/>
      <c r="G3" s="738"/>
      <c r="H3" s="739"/>
      <c r="I3" s="104"/>
      <c r="J3" s="104"/>
      <c r="K3" s="104"/>
      <c r="L3" s="104"/>
      <c r="M3" s="104"/>
      <c r="N3" s="360" t="s">
        <v>815</v>
      </c>
      <c r="O3" s="375" t="str">
        <f>IF(Q3="","",MAX($O$1:O2)+1)</f>
        <v/>
      </c>
      <c r="P3" s="376" t="s">
        <v>434</v>
      </c>
      <c r="Q3" s="376" t="str">
        <f>IF(LEN($E$16&amp;$F$16&amp;$G$16&amp;$H$16&amp;$I$16&amp;$J$16&amp;$K$16)=0,"対象部局の総職員数が入力されていません。","")</f>
        <v/>
      </c>
      <c r="R3" s="104"/>
      <c r="S3" s="104"/>
      <c r="T3" s="104"/>
    </row>
    <row r="4" spans="1:20" ht="21" customHeight="1" x14ac:dyDescent="0.15">
      <c r="A4" s="115" t="s">
        <v>129</v>
      </c>
      <c r="B4" s="737" t="str">
        <f>IF(ISBLANK('５'!B4:H4),"",'５'!B4:H4)</f>
        <v/>
      </c>
      <c r="C4" s="738"/>
      <c r="D4" s="738"/>
      <c r="E4" s="738"/>
      <c r="F4" s="738"/>
      <c r="G4" s="738"/>
      <c r="H4" s="739"/>
      <c r="I4" s="104"/>
      <c r="J4" s="104"/>
      <c r="K4" s="104"/>
      <c r="L4" s="104"/>
      <c r="M4" s="104"/>
      <c r="N4" s="360" t="s">
        <v>816</v>
      </c>
      <c r="O4" s="375" t="str">
        <f>IF(Q4="","",MAX($O$1:O3)+1)</f>
        <v/>
      </c>
      <c r="P4" s="376" t="s">
        <v>434</v>
      </c>
      <c r="Q4" s="376" t="str">
        <f>IF(LEN($E$16&amp;$F$16&amp;$G$16&amp;$H$16&amp;$I$16&amp;$J$16)=0,"",IF(SUM($E$16:$J$16)=$K$16,"","年齢毎の人数と合計人数が合っていません。"))</f>
        <v/>
      </c>
      <c r="R4" s="104"/>
      <c r="S4" s="104"/>
      <c r="T4" s="104"/>
    </row>
    <row r="5" spans="1:20" ht="21" customHeight="1" x14ac:dyDescent="0.15">
      <c r="A5" s="22" t="s">
        <v>146</v>
      </c>
      <c r="B5" s="737" t="str">
        <f>IF(ISBLANK('５'!B5:H5),"",'５'!B5:H5)</f>
        <v/>
      </c>
      <c r="C5" s="738"/>
      <c r="D5" s="738"/>
      <c r="E5" s="758"/>
      <c r="F5" s="758"/>
      <c r="G5" s="758"/>
      <c r="H5" s="759"/>
      <c r="I5" s="104"/>
      <c r="J5" s="104"/>
      <c r="K5" s="104"/>
      <c r="L5" s="104"/>
      <c r="M5" s="104"/>
      <c r="N5" s="360" t="s">
        <v>817</v>
      </c>
      <c r="O5" s="375" t="str">
        <f>IF(Q5="","",MAX($O$1:O4)+1)</f>
        <v/>
      </c>
      <c r="P5" s="376" t="s">
        <v>405</v>
      </c>
      <c r="Q5" s="376" t="str">
        <f>IF(LEN($E$17&amp;$F$17&amp;$G$17&amp;$H$17&amp;$I$17&amp;$J$17)=0,"",IF(SUM($E$17:$J$17)=$K$17,"","年齢毎の人数と合計人数が合っていません。"))</f>
        <v/>
      </c>
      <c r="R5" s="104"/>
      <c r="S5" s="104"/>
      <c r="T5" s="104"/>
    </row>
    <row r="6" spans="1:20" ht="21" customHeight="1" x14ac:dyDescent="0.15">
      <c r="A6" s="22" t="s">
        <v>147</v>
      </c>
      <c r="B6" s="737" t="str">
        <f>IF(ISBLANK('５'!B6:H6),"",'５'!B6:H6)</f>
        <v/>
      </c>
      <c r="C6" s="738"/>
      <c r="D6" s="738"/>
      <c r="E6" s="738"/>
      <c r="F6" s="738"/>
      <c r="G6" s="738"/>
      <c r="H6" s="739"/>
      <c r="I6" s="104"/>
      <c r="J6" s="104"/>
      <c r="K6" s="104"/>
      <c r="L6" s="104"/>
      <c r="M6" s="104"/>
      <c r="N6" s="360" t="s">
        <v>819</v>
      </c>
      <c r="O6" s="375" t="str">
        <f>IF(Q6="","",MAX($O$1:O5)+1)</f>
        <v/>
      </c>
      <c r="P6" s="376" t="s">
        <v>818</v>
      </c>
      <c r="Q6" s="376" t="str">
        <f>IF(LEN($E$18&amp;$F$18&amp;$G$18&amp;$H$18&amp;$I$18&amp;$J$18)=0,"",IF(SUM($E$18:$J$18)=$K$18,"","年齢毎の人数と合計人数が合っていません。"))</f>
        <v/>
      </c>
      <c r="R6" s="104"/>
      <c r="S6" s="104"/>
      <c r="T6" s="104"/>
    </row>
    <row r="7" spans="1:20" x14ac:dyDescent="0.15">
      <c r="A7" s="18" t="s">
        <v>219</v>
      </c>
      <c r="B7" s="2"/>
      <c r="C7" s="2"/>
      <c r="D7" s="2"/>
      <c r="E7" s="2"/>
      <c r="F7" s="2"/>
      <c r="G7" s="2"/>
      <c r="H7" s="2"/>
      <c r="I7" s="104"/>
      <c r="J7" s="104"/>
      <c r="K7" s="104"/>
      <c r="L7" s="104"/>
      <c r="M7" s="104"/>
      <c r="N7" s="360" t="s">
        <v>821</v>
      </c>
      <c r="O7" s="375" t="str">
        <f>IF(Q7="","",MAX($O$1:O6)+1)</f>
        <v/>
      </c>
      <c r="P7" s="376" t="s">
        <v>820</v>
      </c>
      <c r="Q7" s="376" t="str">
        <f>IF(LEN($E$19&amp;$F$19&amp;$G$19&amp;$H$19&amp;$I$19&amp;$J$19)=0,"",IF(SUM($E$19:$J$19)=$K$19,"","年齢毎の人数と合計人数が合っていません。"))</f>
        <v/>
      </c>
      <c r="R7" s="104"/>
      <c r="S7" s="104"/>
      <c r="T7" s="104"/>
    </row>
    <row r="8" spans="1:20" x14ac:dyDescent="0.15">
      <c r="A8" s="18"/>
      <c r="B8" s="2"/>
      <c r="C8" s="2"/>
      <c r="D8" s="2"/>
      <c r="E8" s="2"/>
      <c r="F8" s="2"/>
      <c r="G8" s="2"/>
      <c r="H8" s="2"/>
      <c r="I8" s="104"/>
      <c r="J8" s="104"/>
      <c r="K8" s="104"/>
      <c r="L8" s="104"/>
      <c r="M8" s="104"/>
      <c r="N8" s="360" t="s">
        <v>823</v>
      </c>
      <c r="O8" s="375" t="str">
        <f>IF(Q8="","",MAX($O$1:O7)+1)</f>
        <v/>
      </c>
      <c r="P8" s="376" t="s">
        <v>822</v>
      </c>
      <c r="Q8" s="376" t="str">
        <f>IF(LEN($E$20&amp;$F$20&amp;$G$20&amp;$H$20&amp;$I$20&amp;$J$20)=0,"",IF(SUM($E$20:$J$20)=$K$20,"","年齢毎の人数と合計人数が合っていません。"))</f>
        <v/>
      </c>
      <c r="R8" s="104"/>
      <c r="S8" s="104"/>
      <c r="T8" s="104"/>
    </row>
    <row r="9" spans="1:20" x14ac:dyDescent="0.15">
      <c r="A9" s="58" t="s">
        <v>682</v>
      </c>
      <c r="B9" s="2"/>
      <c r="C9" s="2"/>
      <c r="D9" s="2"/>
      <c r="E9" s="2"/>
      <c r="F9" s="2"/>
      <c r="G9" s="2"/>
      <c r="H9" s="2"/>
      <c r="I9" s="104"/>
      <c r="J9" s="104"/>
      <c r="K9" s="104"/>
      <c r="L9" s="104"/>
      <c r="M9" s="104"/>
      <c r="N9" s="360" t="s">
        <v>824</v>
      </c>
      <c r="O9" s="375" t="str">
        <f>IF(Q9="","",MAX($O$1:O8)+1)</f>
        <v/>
      </c>
      <c r="P9" s="376" t="s">
        <v>409</v>
      </c>
      <c r="Q9" s="376" t="str">
        <f>IF(LEN($E$21&amp;$F$21&amp;$G$21&amp;$H$21&amp;$I$21&amp;$J$21)=0,"",IF(SUM($E$21:$J$21)=$K$21,"","年齢毎の人数と合計人数が合っていません。"))</f>
        <v/>
      </c>
      <c r="R9" s="104"/>
      <c r="S9" s="104"/>
      <c r="T9" s="104"/>
    </row>
    <row r="10" spans="1:20" ht="24" customHeight="1" x14ac:dyDescent="0.15">
      <c r="A10" s="470"/>
      <c r="B10" s="471"/>
      <c r="C10" s="471"/>
      <c r="D10" s="471"/>
      <c r="E10" s="760"/>
      <c r="F10" s="760"/>
      <c r="G10" s="760"/>
      <c r="H10" s="760"/>
      <c r="I10" s="761"/>
      <c r="J10" s="104"/>
      <c r="K10" s="104"/>
      <c r="L10" s="104"/>
      <c r="M10" s="104"/>
      <c r="N10" s="360" t="s">
        <v>826</v>
      </c>
      <c r="O10" s="375" t="str">
        <f>IF(Q10="","",MAX($O$1:O9)+1)</f>
        <v/>
      </c>
      <c r="P10" s="376" t="s">
        <v>825</v>
      </c>
      <c r="Q10" s="376" t="str">
        <f>IF(LEN($E$22&amp;$F$22&amp;$G$22&amp;$H$22&amp;$I$22&amp;$J$22)=0,"",IF(SUM($E$22:$J$22)=$K$22,"","年齢毎の人数と合計人数が合っていません。"))</f>
        <v/>
      </c>
      <c r="R10" s="104"/>
      <c r="S10" s="104"/>
      <c r="T10" s="104"/>
    </row>
    <row r="11" spans="1:20" hidden="1" x14ac:dyDescent="0.15">
      <c r="A11" s="170">
        <v>1</v>
      </c>
      <c r="B11" s="2"/>
      <c r="C11" s="2"/>
      <c r="D11" s="2"/>
      <c r="E11" s="170"/>
      <c r="F11" s="286"/>
      <c r="G11" s="286"/>
      <c r="H11" s="286"/>
      <c r="I11" s="104"/>
      <c r="J11" s="104"/>
      <c r="K11" s="104"/>
      <c r="L11" s="104"/>
      <c r="M11" s="104"/>
      <c r="N11" s="360"/>
      <c r="O11" s="375"/>
      <c r="P11" s="376"/>
      <c r="Q11" s="376"/>
      <c r="R11" s="104"/>
      <c r="S11" s="104"/>
      <c r="T11" s="104"/>
    </row>
    <row r="12" spans="1:20" x14ac:dyDescent="0.15">
      <c r="A12" s="282">
        <v>1</v>
      </c>
      <c r="B12" s="2"/>
      <c r="C12" s="2"/>
      <c r="D12" s="2"/>
      <c r="E12" s="2"/>
      <c r="F12" s="2"/>
      <c r="G12" s="2"/>
      <c r="H12" s="23"/>
      <c r="I12" s="104"/>
      <c r="J12" s="104"/>
      <c r="K12" s="104"/>
      <c r="L12" s="104"/>
      <c r="M12" s="104"/>
      <c r="N12" s="360" t="s">
        <v>828</v>
      </c>
      <c r="O12" s="375" t="str">
        <f>IF(Q12="","",MAX($O$1:O10)+1)</f>
        <v/>
      </c>
      <c r="P12" s="376" t="s">
        <v>827</v>
      </c>
      <c r="Q12" s="376" t="str">
        <f>IF(LEN($E$23&amp;$F$23&amp;$G$23&amp;$H$23&amp;$I$23&amp;$J$23)=0,"",IF(SUM($E$23:$J$23)=$K$23,"","年齢毎の人数と合計人数が合っていません。"))</f>
        <v/>
      </c>
      <c r="R12" s="104"/>
      <c r="S12" s="104"/>
      <c r="T12" s="104"/>
    </row>
    <row r="13" spans="1:20" x14ac:dyDescent="0.15">
      <c r="A13" s="19"/>
      <c r="B13" s="2"/>
      <c r="C13" s="2"/>
      <c r="D13" s="2"/>
      <c r="E13" s="2"/>
      <c r="F13" s="2"/>
      <c r="G13" s="2"/>
      <c r="H13" s="104"/>
      <c r="I13" s="104"/>
      <c r="J13" s="104"/>
      <c r="K13" s="23" t="s">
        <v>830</v>
      </c>
      <c r="L13" s="104"/>
      <c r="M13" s="104"/>
      <c r="N13" s="360" t="s">
        <v>831</v>
      </c>
      <c r="O13" s="375" t="str">
        <f>IF(Q13="","",MAX($O$1:O12)+1)</f>
        <v/>
      </c>
      <c r="P13" s="376" t="s">
        <v>829</v>
      </c>
      <c r="Q13" s="376" t="str">
        <f>IF(LEN($E$24&amp;$F$24&amp;$G$24&amp;$H$24&amp;$I$24&amp;$J$24)=0,"",IF(SUM($E$24:$J$24)=$K$24,"","年齢毎の人数と合計人数が合っていません。"))</f>
        <v/>
      </c>
      <c r="R13" s="104"/>
      <c r="S13" s="104"/>
      <c r="T13" s="104"/>
    </row>
    <row r="14" spans="1:20" x14ac:dyDescent="0.15">
      <c r="A14" s="740"/>
      <c r="B14" s="741"/>
      <c r="C14" s="741"/>
      <c r="D14" s="742"/>
      <c r="E14" s="29" t="s">
        <v>150</v>
      </c>
      <c r="F14" s="30" t="s">
        <v>151</v>
      </c>
      <c r="G14" s="30" t="s">
        <v>152</v>
      </c>
      <c r="H14" s="30" t="s">
        <v>153</v>
      </c>
      <c r="I14" s="30" t="s">
        <v>154</v>
      </c>
      <c r="J14" s="60" t="s">
        <v>155</v>
      </c>
      <c r="K14" s="748" t="s">
        <v>156</v>
      </c>
      <c r="L14" s="104"/>
      <c r="M14" s="104"/>
      <c r="N14" s="360" t="s">
        <v>833</v>
      </c>
      <c r="O14" s="375" t="str">
        <f>IF(Q14="","",MAX($O$1:O13)+1)</f>
        <v/>
      </c>
      <c r="P14" s="376" t="s">
        <v>832</v>
      </c>
      <c r="Q14" s="376" t="str">
        <f>IF(LEN($E$25&amp;$F$25&amp;$G$25&amp;$H$25&amp;$I$25&amp;$J$25)=0,"",IF(SUM($E$25:$J$25)=$K$25,"","年齢毎の人数と合計人数が合っていません。"))</f>
        <v/>
      </c>
      <c r="R14" s="104"/>
      <c r="S14" s="104"/>
      <c r="T14" s="104"/>
    </row>
    <row r="15" spans="1:20" ht="14.25" thickBot="1" x14ac:dyDescent="0.2">
      <c r="A15" s="743"/>
      <c r="B15" s="744"/>
      <c r="C15" s="744"/>
      <c r="D15" s="745"/>
      <c r="E15" s="86" t="s">
        <v>157</v>
      </c>
      <c r="F15" s="87" t="s">
        <v>158</v>
      </c>
      <c r="G15" s="87" t="s">
        <v>159</v>
      </c>
      <c r="H15" s="87" t="s">
        <v>160</v>
      </c>
      <c r="I15" s="87" t="s">
        <v>161</v>
      </c>
      <c r="J15" s="88" t="s">
        <v>162</v>
      </c>
      <c r="K15" s="749"/>
      <c r="L15" s="104"/>
      <c r="M15" s="104"/>
      <c r="N15" s="360" t="s">
        <v>835</v>
      </c>
      <c r="O15" s="375" t="str">
        <f>IF(Q15="","",MAX($O$1:O14)+1)</f>
        <v/>
      </c>
      <c r="P15" s="376" t="s">
        <v>834</v>
      </c>
      <c r="Q15" s="376" t="str">
        <f>IF(LEN($E$26&amp;$F$26&amp;$G$26&amp;$H$26&amp;$I$26&amp;$J$26)=0,"",IF(SUM($E$26:$J$26)=$K$26,"","年齢毎の人数と合計人数が合っていません。"))</f>
        <v/>
      </c>
      <c r="R15" s="104"/>
      <c r="S15" s="104"/>
      <c r="T15" s="104"/>
    </row>
    <row r="16" spans="1:20" ht="27.95" customHeight="1" thickBot="1" x14ac:dyDescent="0.2">
      <c r="A16" s="750" t="s">
        <v>735</v>
      </c>
      <c r="B16" s="751"/>
      <c r="C16" s="751"/>
      <c r="D16" s="752"/>
      <c r="E16" s="304"/>
      <c r="F16" s="305"/>
      <c r="G16" s="305"/>
      <c r="H16" s="305"/>
      <c r="I16" s="305"/>
      <c r="J16" s="306"/>
      <c r="K16" s="432">
        <f>'５'!F7</f>
        <v>0</v>
      </c>
      <c r="L16" s="300">
        <f>SUM(E16:J16)</f>
        <v>0</v>
      </c>
      <c r="M16" s="104"/>
      <c r="N16" s="360" t="s">
        <v>837</v>
      </c>
      <c r="O16" s="375" t="str">
        <f>IF(Q16="","",MAX($O$1:O15)+1)</f>
        <v/>
      </c>
      <c r="P16" s="376" t="s">
        <v>836</v>
      </c>
      <c r="Q16" s="376" t="str">
        <f>IF(LEN($E$27&amp;$F$27&amp;$G$27&amp;$H$27&amp;$I$27&amp;$J$27)=0,"",IF(SUM($E$27:$J$27)=$K$27,"","年齢毎の人数と合計人数が合っていません。"))</f>
        <v/>
      </c>
      <c r="R16" s="104"/>
      <c r="S16" s="104"/>
      <c r="T16" s="104"/>
    </row>
    <row r="17" spans="1:20" ht="27.95" customHeight="1" x14ac:dyDescent="0.15">
      <c r="A17" s="437" t="s">
        <v>876</v>
      </c>
      <c r="B17" s="746"/>
      <c r="C17" s="746"/>
      <c r="D17" s="747"/>
      <c r="E17" s="447"/>
      <c r="F17" s="448"/>
      <c r="G17" s="448"/>
      <c r="H17" s="448"/>
      <c r="I17" s="448"/>
      <c r="J17" s="449"/>
      <c r="K17" s="462"/>
      <c r="L17" s="300">
        <f>SUM(E17:J17)</f>
        <v>0</v>
      </c>
      <c r="M17" s="104"/>
      <c r="N17" s="360" t="s">
        <v>839</v>
      </c>
      <c r="O17" s="375" t="str">
        <f>IF(Q17="","",MAX($O$1:O16)+1)</f>
        <v/>
      </c>
      <c r="P17" s="376" t="s">
        <v>838</v>
      </c>
      <c r="Q17" s="376" t="str">
        <f>IF(LEN($E$28&amp;$F$28&amp;$G$28&amp;$H$28&amp;$I$28&amp;$J$28)=0,"",IF(SUM($E$28:$J$28)=$K$28,"","年齢毎の人数と合計人数が合っていません。"))</f>
        <v/>
      </c>
      <c r="R17" s="104"/>
      <c r="S17" s="104"/>
      <c r="T17" s="104"/>
    </row>
    <row r="18" spans="1:20" ht="27.95" customHeight="1" x14ac:dyDescent="0.15">
      <c r="A18" s="33" t="s">
        <v>818</v>
      </c>
      <c r="B18" s="709"/>
      <c r="C18" s="691"/>
      <c r="D18" s="692"/>
      <c r="E18" s="444"/>
      <c r="F18" s="445"/>
      <c r="G18" s="445"/>
      <c r="H18" s="445"/>
      <c r="I18" s="445"/>
      <c r="J18" s="446"/>
      <c r="K18" s="463"/>
      <c r="L18" s="300">
        <f>SUM(E18:J18)</f>
        <v>0</v>
      </c>
      <c r="M18" s="104"/>
      <c r="N18" s="360" t="s">
        <v>842</v>
      </c>
      <c r="O18" s="375" t="str">
        <f>IF(Q18="","",MAX($O$1:O17)+1)</f>
        <v/>
      </c>
      <c r="P18" s="376" t="s">
        <v>840</v>
      </c>
      <c r="Q18" s="376" t="str">
        <f>IF(LEN($E$29&amp;$F$29&amp;$G$29&amp;$H$29&amp;$I$29&amp;$J$29)=0,"",IF(SUM($E$29:$J$29)=$K$29,"","年齢毎の人数と合計人数が合っていません。"))</f>
        <v/>
      </c>
      <c r="R18" s="104"/>
      <c r="S18" s="104"/>
      <c r="T18" s="104"/>
    </row>
    <row r="19" spans="1:20" ht="27.95" customHeight="1" x14ac:dyDescent="0.15">
      <c r="A19" s="690" t="s">
        <v>841</v>
      </c>
      <c r="B19" s="691"/>
      <c r="C19" s="691"/>
      <c r="D19" s="692"/>
      <c r="E19" s="450"/>
      <c r="F19" s="451"/>
      <c r="G19" s="451"/>
      <c r="H19" s="451"/>
      <c r="I19" s="451"/>
      <c r="J19" s="452"/>
      <c r="K19" s="464"/>
      <c r="L19" s="300">
        <f t="shared" ref="L19:L40" si="0">SUM(E19:J19)</f>
        <v>0</v>
      </c>
      <c r="M19" s="104"/>
      <c r="N19" s="360" t="s">
        <v>845</v>
      </c>
      <c r="O19" s="375" t="str">
        <f>IF(Q19="","",MAX($O$1:O18)+1)</f>
        <v/>
      </c>
      <c r="P19" s="376" t="s">
        <v>843</v>
      </c>
      <c r="Q19" s="376" t="str">
        <f>IF(LEN($E$30&amp;$F$30&amp;$G$30&amp;$H$30&amp;$I$30&amp;$J$30)=0,"",IF(SUM($E$30:$J$30)=$K$30,"","年齢毎の人数と合計人数が合っていません。"))</f>
        <v/>
      </c>
      <c r="R19" s="104"/>
      <c r="S19" s="104"/>
      <c r="T19" s="104"/>
    </row>
    <row r="20" spans="1:20" ht="27.95" customHeight="1" x14ac:dyDescent="0.15">
      <c r="A20" s="690" t="s">
        <v>844</v>
      </c>
      <c r="B20" s="691"/>
      <c r="C20" s="691"/>
      <c r="D20" s="692"/>
      <c r="E20" s="450"/>
      <c r="F20" s="451"/>
      <c r="G20" s="451"/>
      <c r="H20" s="451"/>
      <c r="I20" s="451"/>
      <c r="J20" s="452"/>
      <c r="K20" s="464"/>
      <c r="L20" s="300">
        <f t="shared" si="0"/>
        <v>0</v>
      </c>
      <c r="M20" s="104"/>
      <c r="N20" s="360" t="s">
        <v>848</v>
      </c>
      <c r="O20" s="375" t="str">
        <f>IF(Q20="","",MAX($O$1:O19)+1)</f>
        <v/>
      </c>
      <c r="P20" s="376" t="s">
        <v>846</v>
      </c>
      <c r="Q20" s="376" t="str">
        <f>IF(LEN($E$31&amp;$F$31&amp;$G$31&amp;$H$31&amp;$I$31&amp;$J$31)=0,"",IF(SUM($E$31:$J$31)=$K$31,"","年齢毎の人数と合計人数が合っていません。"))</f>
        <v/>
      </c>
      <c r="R20" s="104"/>
      <c r="S20" s="104"/>
      <c r="T20" s="104"/>
    </row>
    <row r="21" spans="1:20" ht="27.95" customHeight="1" x14ac:dyDescent="0.15">
      <c r="A21" s="33" t="s">
        <v>847</v>
      </c>
      <c r="B21" s="709"/>
      <c r="C21" s="691"/>
      <c r="D21" s="692"/>
      <c r="E21" s="312"/>
      <c r="F21" s="313"/>
      <c r="G21" s="313"/>
      <c r="H21" s="313"/>
      <c r="I21" s="313"/>
      <c r="J21" s="314"/>
      <c r="K21" s="435">
        <f>'５'!H21</f>
        <v>0</v>
      </c>
      <c r="L21" s="300">
        <f t="shared" si="0"/>
        <v>0</v>
      </c>
      <c r="M21" s="104"/>
      <c r="N21" s="360" t="s">
        <v>850</v>
      </c>
      <c r="O21" s="375" t="str">
        <f>IF(Q21="","",MAX($O$1:O20)+1)</f>
        <v/>
      </c>
      <c r="P21" s="376" t="s">
        <v>849</v>
      </c>
      <c r="Q21" s="376" t="str">
        <f>IF(LEN($E$32&amp;$F$32&amp;$G$32&amp;$H$32&amp;$I$32&amp;$J$32)=0,"",IF(SUM($E$32:$J$32)=$K$32,"","年齢毎の人数と合計人数が合っていません。"))</f>
        <v/>
      </c>
      <c r="R21" s="104"/>
      <c r="S21" s="104"/>
      <c r="T21" s="104"/>
    </row>
    <row r="22" spans="1:20" ht="27.95" customHeight="1" x14ac:dyDescent="0.15">
      <c r="A22" s="33" t="s">
        <v>825</v>
      </c>
      <c r="B22" s="709"/>
      <c r="C22" s="691"/>
      <c r="D22" s="692"/>
      <c r="E22" s="450"/>
      <c r="F22" s="451"/>
      <c r="G22" s="451"/>
      <c r="H22" s="451"/>
      <c r="I22" s="451"/>
      <c r="J22" s="452"/>
      <c r="K22" s="464"/>
      <c r="L22" s="300">
        <f t="shared" si="0"/>
        <v>0</v>
      </c>
      <c r="M22" s="104"/>
      <c r="N22" s="360" t="s">
        <v>852</v>
      </c>
      <c r="O22" s="375" t="str">
        <f>IF(Q22="","",MAX($O$1:O21)+1)</f>
        <v/>
      </c>
      <c r="P22" s="376" t="s">
        <v>851</v>
      </c>
      <c r="Q22" s="376" t="str">
        <f>IF(LEN($E$33&amp;$F$33&amp;$G$33&amp;$H$33&amp;$I$33&amp;$J$33)=0,"",IF(SUM($E$33:$J$33)=$K$33,"","年齢毎の人数と合計人数が合っていません。"))</f>
        <v/>
      </c>
      <c r="R22" s="104"/>
      <c r="S22" s="104"/>
      <c r="T22" s="104"/>
    </row>
    <row r="23" spans="1:20" ht="27.95" customHeight="1" x14ac:dyDescent="0.15">
      <c r="A23" s="33" t="s">
        <v>827</v>
      </c>
      <c r="B23" s="709"/>
      <c r="C23" s="691"/>
      <c r="D23" s="692"/>
      <c r="E23" s="450"/>
      <c r="F23" s="451"/>
      <c r="G23" s="451"/>
      <c r="H23" s="451"/>
      <c r="I23" s="451"/>
      <c r="J23" s="452"/>
      <c r="K23" s="464"/>
      <c r="L23" s="300">
        <f t="shared" si="0"/>
        <v>0</v>
      </c>
      <c r="M23" s="104"/>
      <c r="N23" s="360" t="s">
        <v>855</v>
      </c>
      <c r="O23" s="375" t="str">
        <f>IF(Q23="","",MAX($O$1:O22)+1)</f>
        <v/>
      </c>
      <c r="P23" s="376" t="s">
        <v>853</v>
      </c>
      <c r="Q23" s="376" t="str">
        <f>IF(LEN($E$34&amp;$F$34&amp;$G$34&amp;$H$34&amp;$I$34&amp;$J$34)=0,"",IF(SUM($E$34:$J$34)=$K$34,"","年齢毎の人数と合計人数が合っていません。"))</f>
        <v/>
      </c>
      <c r="R23" s="104"/>
      <c r="S23" s="104"/>
      <c r="T23" s="104"/>
    </row>
    <row r="24" spans="1:20" ht="27.95" customHeight="1" x14ac:dyDescent="0.15">
      <c r="A24" s="34" t="s">
        <v>854</v>
      </c>
      <c r="B24" s="693"/>
      <c r="C24" s="694"/>
      <c r="D24" s="695"/>
      <c r="E24" s="453"/>
      <c r="F24" s="454"/>
      <c r="G24" s="454"/>
      <c r="H24" s="454"/>
      <c r="I24" s="454"/>
      <c r="J24" s="455"/>
      <c r="K24" s="465"/>
      <c r="L24" s="300">
        <f t="shared" si="0"/>
        <v>0</v>
      </c>
      <c r="M24" s="104"/>
      <c r="N24" s="360" t="s">
        <v>859</v>
      </c>
      <c r="O24" s="375" t="str">
        <f>IF(Q24="","",MAX($O$1:O23)+1)</f>
        <v/>
      </c>
      <c r="P24" s="376" t="s">
        <v>856</v>
      </c>
      <c r="Q24" s="376" t="str">
        <f>IF(LEN($E$35&amp;$F$35&amp;$G$35&amp;$H$35&amp;$I$35&amp;$J$35)=0,"",IF(SUM($E$35:$J$35)=$K$35,"","年齢毎の人数と合計人数が合っていません。"))</f>
        <v/>
      </c>
      <c r="R24" s="104"/>
      <c r="S24" s="104"/>
      <c r="T24" s="104"/>
    </row>
    <row r="25" spans="1:20" ht="27.95" customHeight="1" x14ac:dyDescent="0.15">
      <c r="A25" s="705" t="s">
        <v>857</v>
      </c>
      <c r="B25" s="700" t="s">
        <v>858</v>
      </c>
      <c r="C25" s="701"/>
      <c r="D25" s="702"/>
      <c r="E25" s="450"/>
      <c r="F25" s="451"/>
      <c r="G25" s="451"/>
      <c r="H25" s="451"/>
      <c r="I25" s="451"/>
      <c r="J25" s="452"/>
      <c r="K25" s="464"/>
      <c r="L25" s="300">
        <f t="shared" si="0"/>
        <v>0</v>
      </c>
      <c r="M25" s="104"/>
      <c r="N25" s="360" t="s">
        <v>861</v>
      </c>
      <c r="O25" s="375" t="str">
        <f>IF(Q25="","",MAX($O$1:O24)+1)</f>
        <v/>
      </c>
      <c r="P25" s="376" t="s">
        <v>860</v>
      </c>
      <c r="Q25" s="376" t="str">
        <f>IF(LEN($E$36&amp;$F$36&amp;$G$36&amp;$H$36&amp;$I$36&amp;$J$36)=0,"",IF(SUM($E$36:$J$36)=$K$36,"","年齢毎の人数と合計人数が合っていません。"))</f>
        <v/>
      </c>
      <c r="R25" s="104"/>
      <c r="S25" s="104"/>
      <c r="T25" s="104"/>
    </row>
    <row r="26" spans="1:20" ht="27.95" customHeight="1" x14ac:dyDescent="0.15">
      <c r="A26" s="706"/>
      <c r="B26" s="704" t="s">
        <v>179</v>
      </c>
      <c r="C26" s="691"/>
      <c r="D26" s="692"/>
      <c r="E26" s="450"/>
      <c r="F26" s="451"/>
      <c r="G26" s="451"/>
      <c r="H26" s="451"/>
      <c r="I26" s="451"/>
      <c r="J26" s="452"/>
      <c r="K26" s="464"/>
      <c r="L26" s="300">
        <f t="shared" si="0"/>
        <v>0</v>
      </c>
      <c r="M26" s="104"/>
      <c r="N26" s="360" t="s">
        <v>864</v>
      </c>
      <c r="O26" s="375" t="str">
        <f>IF(Q26="","",MAX($O$1:O25)+1)</f>
        <v/>
      </c>
      <c r="P26" s="376" t="s">
        <v>862</v>
      </c>
      <c r="Q26" s="376" t="str">
        <f>IF(LEN($E$37&amp;$F$37&amp;$G$37&amp;$H$37&amp;$I$37&amp;$J$37)=0,"",IF(SUM($E$37:$J$37)=$K$37,"","年齢毎の人数と合計人数が合っていません。"))</f>
        <v/>
      </c>
      <c r="R26" s="104"/>
      <c r="S26" s="104"/>
      <c r="T26" s="104"/>
    </row>
    <row r="27" spans="1:20" ht="27.95" customHeight="1" x14ac:dyDescent="0.15">
      <c r="A27" s="706"/>
      <c r="B27" s="704" t="s">
        <v>863</v>
      </c>
      <c r="C27" s="691"/>
      <c r="D27" s="692"/>
      <c r="E27" s="450"/>
      <c r="F27" s="451"/>
      <c r="G27" s="451"/>
      <c r="H27" s="451"/>
      <c r="I27" s="451"/>
      <c r="J27" s="452"/>
      <c r="K27" s="464"/>
      <c r="L27" s="300">
        <f t="shared" si="0"/>
        <v>0</v>
      </c>
      <c r="M27" s="104"/>
      <c r="N27" s="360" t="s">
        <v>866</v>
      </c>
      <c r="O27" s="375" t="str">
        <f>IF(Q27="","",MAX($O$1:O26)+1)</f>
        <v/>
      </c>
      <c r="P27" s="376" t="s">
        <v>865</v>
      </c>
      <c r="Q27" s="376" t="str">
        <f>IF(LEN($E$38&amp;$F$38&amp;$G$38&amp;$H$38&amp;$I$38&amp;$J$38)=0,"",IF(SUM($E$38:$J$38)=$K$38,"","年齢毎の人数と合計人数が合っていません。"))</f>
        <v/>
      </c>
      <c r="R27" s="104"/>
      <c r="S27" s="104"/>
      <c r="T27" s="104"/>
    </row>
    <row r="28" spans="1:20" ht="27.95" customHeight="1" x14ac:dyDescent="0.15">
      <c r="A28" s="707"/>
      <c r="B28" s="699" t="s">
        <v>176</v>
      </c>
      <c r="C28" s="694"/>
      <c r="D28" s="695"/>
      <c r="E28" s="456"/>
      <c r="F28" s="457"/>
      <c r="G28" s="457"/>
      <c r="H28" s="457"/>
      <c r="I28" s="457"/>
      <c r="J28" s="458"/>
      <c r="K28" s="466"/>
      <c r="L28" s="300">
        <f t="shared" si="0"/>
        <v>0</v>
      </c>
      <c r="M28" s="104"/>
      <c r="N28" s="360" t="s">
        <v>877</v>
      </c>
      <c r="O28" s="375" t="str">
        <f>IF(Q28="","",MAX($O$1:O27)+1)</f>
        <v/>
      </c>
      <c r="P28" s="376" t="s">
        <v>335</v>
      </c>
      <c r="Q28" s="376" t="str">
        <f>IF(LEN($E$39&amp;$F$39&amp;$G$39&amp;$H$39&amp;$I$39&amp;$J$39)=0,"",IF(SUM($E$39:$J$39)=$K$39,"","年齢毎の人数と合計人数が合っていません。"))</f>
        <v/>
      </c>
      <c r="R28" s="104"/>
      <c r="S28" s="104"/>
      <c r="T28" s="104"/>
    </row>
    <row r="29" spans="1:20" ht="27.95" customHeight="1" x14ac:dyDescent="0.15">
      <c r="A29" s="93" t="s">
        <v>867</v>
      </c>
      <c r="B29" s="612"/>
      <c r="C29" s="547"/>
      <c r="D29" s="548"/>
      <c r="E29" s="459"/>
      <c r="F29" s="460"/>
      <c r="G29" s="460"/>
      <c r="H29" s="460"/>
      <c r="I29" s="460"/>
      <c r="J29" s="461"/>
      <c r="K29" s="467"/>
      <c r="L29" s="300">
        <f t="shared" si="0"/>
        <v>0</v>
      </c>
      <c r="M29" s="104"/>
      <c r="N29" s="104"/>
      <c r="O29" s="104"/>
      <c r="P29" s="104"/>
      <c r="Q29" s="104"/>
      <c r="R29" s="104"/>
      <c r="S29" s="104"/>
      <c r="T29" s="104"/>
    </row>
    <row r="30" spans="1:20" ht="27.95" customHeight="1" x14ac:dyDescent="0.15">
      <c r="A30" s="705" t="s">
        <v>868</v>
      </c>
      <c r="B30" s="700" t="s">
        <v>869</v>
      </c>
      <c r="C30" s="701"/>
      <c r="D30" s="702"/>
      <c r="E30" s="444"/>
      <c r="F30" s="445"/>
      <c r="G30" s="445"/>
      <c r="H30" s="445"/>
      <c r="I30" s="445"/>
      <c r="J30" s="446"/>
      <c r="K30" s="463"/>
      <c r="L30" s="300">
        <f t="shared" si="0"/>
        <v>0</v>
      </c>
      <c r="M30" s="104"/>
      <c r="N30" s="104"/>
      <c r="O30" s="104"/>
      <c r="P30" s="104"/>
      <c r="Q30" s="104"/>
      <c r="R30" s="104"/>
      <c r="S30" s="104"/>
      <c r="T30" s="104"/>
    </row>
    <row r="31" spans="1:20" ht="27.95" customHeight="1" x14ac:dyDescent="0.15">
      <c r="A31" s="706"/>
      <c r="B31" s="704" t="s">
        <v>870</v>
      </c>
      <c r="C31" s="691"/>
      <c r="D31" s="692"/>
      <c r="E31" s="444"/>
      <c r="F31" s="445"/>
      <c r="G31" s="445"/>
      <c r="H31" s="445"/>
      <c r="I31" s="445"/>
      <c r="J31" s="446"/>
      <c r="K31" s="463"/>
      <c r="L31" s="300">
        <f t="shared" si="0"/>
        <v>0</v>
      </c>
      <c r="M31" s="104"/>
      <c r="N31" s="104"/>
      <c r="O31" s="104"/>
      <c r="P31" s="104"/>
      <c r="Q31" s="104"/>
      <c r="R31" s="104"/>
      <c r="S31" s="104"/>
      <c r="T31" s="104"/>
    </row>
    <row r="32" spans="1:20" ht="27.95" customHeight="1" x14ac:dyDescent="0.15">
      <c r="A32" s="707"/>
      <c r="B32" s="699" t="s">
        <v>176</v>
      </c>
      <c r="C32" s="694"/>
      <c r="D32" s="695"/>
      <c r="E32" s="453"/>
      <c r="F32" s="454"/>
      <c r="G32" s="454"/>
      <c r="H32" s="454"/>
      <c r="I32" s="454"/>
      <c r="J32" s="455"/>
      <c r="K32" s="465"/>
      <c r="L32" s="300">
        <f t="shared" si="0"/>
        <v>0</v>
      </c>
      <c r="M32" s="104"/>
      <c r="N32" s="104"/>
      <c r="O32" s="104"/>
      <c r="P32" s="104"/>
      <c r="Q32" s="104"/>
      <c r="R32" s="104"/>
      <c r="S32" s="104"/>
      <c r="T32" s="104"/>
    </row>
    <row r="33" spans="1:20" ht="27.95" customHeight="1" x14ac:dyDescent="0.15">
      <c r="A33" s="708" t="s">
        <v>871</v>
      </c>
      <c r="B33" s="701"/>
      <c r="C33" s="701"/>
      <c r="D33" s="702"/>
      <c r="E33" s="444"/>
      <c r="F33" s="445"/>
      <c r="G33" s="445"/>
      <c r="H33" s="445"/>
      <c r="I33" s="445"/>
      <c r="J33" s="446"/>
      <c r="K33" s="463"/>
      <c r="L33" s="300">
        <f t="shared" si="0"/>
        <v>0</v>
      </c>
      <c r="M33" s="104"/>
      <c r="N33" s="104"/>
      <c r="O33" s="104"/>
      <c r="P33" s="104"/>
      <c r="Q33" s="104"/>
      <c r="R33" s="104"/>
      <c r="S33" s="104"/>
      <c r="T33" s="104"/>
    </row>
    <row r="34" spans="1:20" ht="27.95" customHeight="1" x14ac:dyDescent="0.15">
      <c r="A34" s="690" t="s">
        <v>872</v>
      </c>
      <c r="B34" s="691"/>
      <c r="C34" s="691"/>
      <c r="D34" s="692"/>
      <c r="E34" s="444"/>
      <c r="F34" s="445"/>
      <c r="G34" s="445"/>
      <c r="H34" s="445"/>
      <c r="I34" s="445"/>
      <c r="J34" s="446"/>
      <c r="K34" s="463"/>
      <c r="L34" s="300">
        <f t="shared" si="0"/>
        <v>0</v>
      </c>
      <c r="M34" s="104"/>
      <c r="N34" s="104"/>
      <c r="O34" s="104"/>
      <c r="P34" s="104"/>
      <c r="Q34" s="104"/>
      <c r="R34" s="104"/>
      <c r="S34" s="104"/>
      <c r="T34" s="104"/>
    </row>
    <row r="35" spans="1:20" ht="27.95" customHeight="1" x14ac:dyDescent="0.15">
      <c r="A35" s="33" t="s">
        <v>756</v>
      </c>
      <c r="B35" s="709"/>
      <c r="C35" s="691"/>
      <c r="D35" s="692"/>
      <c r="E35" s="444"/>
      <c r="F35" s="445"/>
      <c r="G35" s="445"/>
      <c r="H35" s="445"/>
      <c r="I35" s="445"/>
      <c r="J35" s="446"/>
      <c r="K35" s="463"/>
      <c r="L35" s="300">
        <f t="shared" si="0"/>
        <v>0</v>
      </c>
      <c r="M35" s="104"/>
      <c r="N35" s="104"/>
      <c r="O35" s="104"/>
      <c r="P35" s="104"/>
      <c r="Q35" s="104"/>
      <c r="R35" s="104"/>
      <c r="S35" s="104"/>
      <c r="T35" s="104"/>
    </row>
    <row r="36" spans="1:20" ht="27.95" customHeight="1" x14ac:dyDescent="0.15">
      <c r="A36" s="33" t="s">
        <v>873</v>
      </c>
      <c r="B36" s="709"/>
      <c r="C36" s="691"/>
      <c r="D36" s="692"/>
      <c r="E36" s="444"/>
      <c r="F36" s="445"/>
      <c r="G36" s="445"/>
      <c r="H36" s="445"/>
      <c r="I36" s="445"/>
      <c r="J36" s="446"/>
      <c r="K36" s="463"/>
      <c r="L36" s="300">
        <f t="shared" si="0"/>
        <v>0</v>
      </c>
      <c r="M36" s="104"/>
      <c r="N36" s="104"/>
      <c r="O36" s="104"/>
      <c r="P36" s="104"/>
      <c r="Q36" s="104"/>
      <c r="R36" s="104"/>
      <c r="S36" s="104"/>
      <c r="T36" s="104"/>
    </row>
    <row r="37" spans="1:20" ht="27.95" customHeight="1" x14ac:dyDescent="0.15">
      <c r="A37" s="696" t="s">
        <v>862</v>
      </c>
      <c r="B37" s="697"/>
      <c r="C37" s="697"/>
      <c r="D37" s="698"/>
      <c r="E37" s="444"/>
      <c r="F37" s="445"/>
      <c r="G37" s="445"/>
      <c r="H37" s="445"/>
      <c r="I37" s="445"/>
      <c r="J37" s="446"/>
      <c r="K37" s="463"/>
      <c r="L37" s="300">
        <f t="shared" si="0"/>
        <v>0</v>
      </c>
      <c r="M37" s="104"/>
      <c r="N37" s="104"/>
      <c r="O37" s="104"/>
      <c r="P37" s="104"/>
      <c r="Q37" s="104"/>
      <c r="R37" s="104"/>
      <c r="S37" s="104"/>
      <c r="T37" s="104"/>
    </row>
    <row r="38" spans="1:20" ht="27.95" customHeight="1" x14ac:dyDescent="0.15">
      <c r="A38" s="690" t="s">
        <v>874</v>
      </c>
      <c r="B38" s="691"/>
      <c r="C38" s="691"/>
      <c r="D38" s="692"/>
      <c r="E38" s="444"/>
      <c r="F38" s="445"/>
      <c r="G38" s="445"/>
      <c r="H38" s="445"/>
      <c r="I38" s="445"/>
      <c r="J38" s="446"/>
      <c r="K38" s="463"/>
      <c r="L38" s="300">
        <f t="shared" si="0"/>
        <v>0</v>
      </c>
      <c r="M38" s="104"/>
      <c r="N38" s="104"/>
      <c r="O38" s="104"/>
      <c r="P38" s="104"/>
      <c r="Q38" s="104"/>
      <c r="R38" s="104"/>
      <c r="S38" s="104"/>
      <c r="T38" s="104"/>
    </row>
    <row r="39" spans="1:20" ht="27.95" customHeight="1" x14ac:dyDescent="0.15">
      <c r="A39" s="34" t="s">
        <v>176</v>
      </c>
      <c r="B39" s="693"/>
      <c r="C39" s="694"/>
      <c r="D39" s="695"/>
      <c r="E39" s="453"/>
      <c r="F39" s="454"/>
      <c r="G39" s="454"/>
      <c r="H39" s="454"/>
      <c r="I39" s="454"/>
      <c r="J39" s="455"/>
      <c r="K39" s="465"/>
      <c r="L39" s="300">
        <f t="shared" si="0"/>
        <v>0</v>
      </c>
      <c r="M39" s="104"/>
      <c r="N39" s="104"/>
      <c r="O39" s="104"/>
      <c r="P39" s="104"/>
      <c r="Q39" s="104"/>
      <c r="R39" s="104"/>
      <c r="S39" s="104"/>
      <c r="T39" s="104"/>
    </row>
    <row r="40" spans="1:20" ht="27.95" customHeight="1" x14ac:dyDescent="0.15">
      <c r="A40" s="584" t="s">
        <v>248</v>
      </c>
      <c r="B40" s="547"/>
      <c r="C40" s="547"/>
      <c r="D40" s="548"/>
      <c r="E40" s="108">
        <f t="shared" ref="E40:J40" si="1">SUM(E17:E39)</f>
        <v>0</v>
      </c>
      <c r="F40" s="109">
        <f t="shared" si="1"/>
        <v>0</v>
      </c>
      <c r="G40" s="109">
        <f t="shared" si="1"/>
        <v>0</v>
      </c>
      <c r="H40" s="109">
        <f t="shared" si="1"/>
        <v>0</v>
      </c>
      <c r="I40" s="109">
        <f t="shared" si="1"/>
        <v>0</v>
      </c>
      <c r="J40" s="110">
        <f t="shared" si="1"/>
        <v>0</v>
      </c>
      <c r="K40" s="436"/>
      <c r="L40" s="300">
        <f t="shared" si="0"/>
        <v>0</v>
      </c>
      <c r="M40" s="104"/>
      <c r="N40" s="104"/>
      <c r="O40" s="104"/>
      <c r="P40" s="104"/>
      <c r="Q40" s="104"/>
      <c r="R40" s="104"/>
      <c r="S40" s="104"/>
      <c r="T40" s="104"/>
    </row>
    <row r="41" spans="1:20" x14ac:dyDescent="0.15">
      <c r="A41" s="104"/>
      <c r="B41" s="104"/>
      <c r="C41" s="104"/>
      <c r="D41" s="104"/>
      <c r="E41" s="104"/>
      <c r="F41" s="104"/>
      <c r="G41" s="104"/>
      <c r="H41" s="104"/>
      <c r="I41" s="104"/>
      <c r="J41" s="104"/>
      <c r="K41" s="104"/>
      <c r="L41" s="104"/>
      <c r="M41" s="104"/>
      <c r="N41" s="104"/>
      <c r="O41" s="104"/>
      <c r="P41" s="104"/>
      <c r="Q41" s="104"/>
      <c r="R41" s="104"/>
      <c r="S41" s="104"/>
      <c r="T41" s="104"/>
    </row>
    <row r="42" spans="1:20" x14ac:dyDescent="0.15">
      <c r="A42" s="104"/>
      <c r="B42" s="104"/>
      <c r="C42" s="104"/>
      <c r="D42" s="104"/>
      <c r="E42" s="104"/>
      <c r="F42" s="104"/>
      <c r="G42" s="104"/>
      <c r="H42" s="104"/>
      <c r="I42" s="104"/>
      <c r="J42" s="104"/>
      <c r="K42" s="104"/>
      <c r="L42" s="104"/>
      <c r="M42" s="104"/>
      <c r="N42" s="104"/>
      <c r="O42" s="104"/>
      <c r="P42" s="104"/>
      <c r="Q42" s="104"/>
      <c r="R42" s="104"/>
      <c r="S42" s="104"/>
      <c r="T42" s="104"/>
    </row>
    <row r="43" spans="1:20" x14ac:dyDescent="0.15">
      <c r="A43" s="753" t="s">
        <v>255</v>
      </c>
      <c r="B43" s="754"/>
      <c r="C43" s="754"/>
      <c r="D43" s="754"/>
      <c r="E43" s="754" t="s">
        <v>273</v>
      </c>
      <c r="F43" s="754"/>
      <c r="G43" s="754"/>
      <c r="H43" s="754"/>
      <c r="I43" s="754"/>
      <c r="J43" s="754"/>
      <c r="K43" s="755"/>
      <c r="L43" s="104"/>
      <c r="M43" s="104"/>
      <c r="N43" s="104"/>
      <c r="O43" s="104"/>
      <c r="P43" s="104"/>
      <c r="Q43" s="104"/>
      <c r="R43" s="104"/>
      <c r="S43" s="104"/>
      <c r="T43" s="104"/>
    </row>
    <row r="44" spans="1:20" x14ac:dyDescent="0.15">
      <c r="A44" s="39" t="str">
        <f>IF(ISERROR(VLOOKUP(1,O:P,2,FALSE)),"",VLOOKUP(1,O:P,2,FALSE))</f>
        <v/>
      </c>
      <c r="B44" s="40"/>
      <c r="C44" s="40"/>
      <c r="D44" s="303"/>
      <c r="E44" s="39" t="str">
        <f>IF(ISERROR(VLOOKUP(1,O:Q,3,FALSE)),"",VLOOKUP(1,O:Q,3,FALSE))</f>
        <v/>
      </c>
      <c r="F44" s="40"/>
      <c r="G44" s="40"/>
      <c r="H44" s="40"/>
      <c r="I44" s="40"/>
      <c r="J44" s="40"/>
      <c r="K44" s="303"/>
      <c r="L44" s="104"/>
      <c r="M44" s="104"/>
      <c r="N44" s="104"/>
      <c r="O44" s="104"/>
      <c r="P44" s="104"/>
      <c r="Q44" s="104"/>
      <c r="R44" s="104"/>
      <c r="S44" s="104"/>
      <c r="T44" s="104"/>
    </row>
    <row r="45" spans="1:20" x14ac:dyDescent="0.15">
      <c r="A45" s="39" t="str">
        <f>IF(ISERROR(VLOOKUP(2,O:P,2,FALSE)),"",VLOOKUP(2,O:P,2,FALSE))</f>
        <v/>
      </c>
      <c r="B45" s="40"/>
      <c r="C45" s="40"/>
      <c r="D45" s="303"/>
      <c r="E45" s="39" t="str">
        <f>IF(ISERROR(VLOOKUP(2,O:Q,3,FALSE)),"",VLOOKUP(2,O:Q,3,FALSE))</f>
        <v/>
      </c>
      <c r="F45" s="40"/>
      <c r="G45" s="40"/>
      <c r="H45" s="40"/>
      <c r="I45" s="40"/>
      <c r="J45" s="40"/>
      <c r="K45" s="303"/>
      <c r="L45" s="104"/>
      <c r="M45" s="104"/>
      <c r="N45" s="104"/>
      <c r="O45" s="104"/>
      <c r="P45" s="104"/>
      <c r="Q45" s="104"/>
      <c r="R45" s="104"/>
      <c r="S45" s="104"/>
      <c r="T45" s="104"/>
    </row>
    <row r="46" spans="1:20" x14ac:dyDescent="0.15">
      <c r="A46" s="39" t="str">
        <f>IF(ISERROR(VLOOKUP(3,O:P,2,FALSE)),"",VLOOKUP(3,O:P,2,FALSE))</f>
        <v/>
      </c>
      <c r="B46" s="40"/>
      <c r="C46" s="40"/>
      <c r="D46" s="303"/>
      <c r="E46" s="39" t="str">
        <f>IF(ISERROR(VLOOKUP(3,O:Q,3,FALSE)),"",VLOOKUP(3,O:Q,3,FALSE))</f>
        <v/>
      </c>
      <c r="F46" s="40"/>
      <c r="G46" s="40"/>
      <c r="H46" s="40"/>
      <c r="I46" s="40"/>
      <c r="J46" s="40"/>
      <c r="K46" s="303"/>
      <c r="L46" s="104"/>
      <c r="M46" s="104"/>
      <c r="N46" s="104"/>
      <c r="O46" s="104"/>
      <c r="P46" s="104"/>
      <c r="Q46" s="104"/>
      <c r="R46" s="104"/>
      <c r="S46" s="104"/>
      <c r="T46" s="104"/>
    </row>
    <row r="47" spans="1:20" x14ac:dyDescent="0.15">
      <c r="A47" s="39" t="str">
        <f>IF(ISERROR(VLOOKUP(4,O:P,2,FALSE)),"",VLOOKUP(4,O:P,2,FALSE))</f>
        <v/>
      </c>
      <c r="B47" s="40"/>
      <c r="C47" s="40"/>
      <c r="D47" s="303"/>
      <c r="E47" s="39" t="str">
        <f>IF(ISERROR(VLOOKUP(4,O:Q,3,FALSE)),"",VLOOKUP(4,O:Q,3,FALSE))</f>
        <v/>
      </c>
      <c r="F47" s="40"/>
      <c r="G47" s="40"/>
      <c r="H47" s="40"/>
      <c r="I47" s="40"/>
      <c r="J47" s="40"/>
      <c r="K47" s="303"/>
      <c r="L47" s="104"/>
      <c r="M47" s="104"/>
      <c r="N47" s="104"/>
      <c r="O47" s="104"/>
      <c r="P47" s="104"/>
      <c r="Q47" s="104"/>
      <c r="R47" s="104"/>
      <c r="S47" s="104"/>
      <c r="T47" s="104"/>
    </row>
    <row r="48" spans="1:20" x14ac:dyDescent="0.15">
      <c r="A48" s="39" t="str">
        <f>IF(ISERROR(VLOOKUP(5,O:P,2,FALSE)),"",VLOOKUP(5,O:P,2,FALSE))</f>
        <v/>
      </c>
      <c r="B48" s="40"/>
      <c r="C48" s="40"/>
      <c r="D48" s="303"/>
      <c r="E48" s="39" t="str">
        <f>IF(ISERROR(VLOOKUP(5,O:Q,3,FALSE)),"",VLOOKUP(5,O:Q,3,FALSE))</f>
        <v/>
      </c>
      <c r="F48" s="40"/>
      <c r="G48" s="40"/>
      <c r="H48" s="40"/>
      <c r="I48" s="40"/>
      <c r="J48" s="40"/>
      <c r="K48" s="303"/>
      <c r="L48" s="104"/>
      <c r="M48" s="104"/>
      <c r="N48" s="104"/>
      <c r="O48" s="104"/>
      <c r="P48" s="104"/>
      <c r="Q48" s="104"/>
      <c r="R48" s="104"/>
      <c r="S48" s="104"/>
      <c r="T48" s="104"/>
    </row>
    <row r="49" spans="1:20" x14ac:dyDescent="0.15">
      <c r="A49" s="39" t="str">
        <f>IF(ISERROR(VLOOKUP(6,O:P,2,FALSE)),"",VLOOKUP(6,O:P,2,FALSE))</f>
        <v/>
      </c>
      <c r="B49" s="40"/>
      <c r="C49" s="40"/>
      <c r="D49" s="303"/>
      <c r="E49" s="39" t="str">
        <f>IF(ISERROR(VLOOKUP(6,O:Q,3,FALSE)),"",VLOOKUP(6,O:Q,3,FALSE))</f>
        <v/>
      </c>
      <c r="F49" s="40"/>
      <c r="G49" s="40"/>
      <c r="H49" s="40"/>
      <c r="I49" s="40"/>
      <c r="J49" s="40"/>
      <c r="K49" s="303"/>
      <c r="L49" s="104"/>
      <c r="M49" s="104"/>
      <c r="N49" s="104"/>
      <c r="O49" s="104"/>
      <c r="P49" s="104"/>
      <c r="Q49" s="104"/>
      <c r="R49" s="104"/>
      <c r="S49" s="104"/>
      <c r="T49" s="104"/>
    </row>
    <row r="50" spans="1:20" x14ac:dyDescent="0.15">
      <c r="A50" s="39" t="str">
        <f>IF(ISERROR(VLOOKUP(7,O:P,2,FALSE)),"",VLOOKUP(7,O:P,2,FALSE))</f>
        <v/>
      </c>
      <c r="B50" s="40"/>
      <c r="C50" s="40"/>
      <c r="D50" s="303"/>
      <c r="E50" s="39" t="str">
        <f>IF(ISERROR(VLOOKUP(7,O:Q,3,FALSE)),"",VLOOKUP(7,O:Q,3,FALSE))</f>
        <v/>
      </c>
      <c r="F50" s="40"/>
      <c r="G50" s="40"/>
      <c r="H50" s="40"/>
      <c r="I50" s="40"/>
      <c r="J50" s="40"/>
      <c r="K50" s="303"/>
      <c r="L50" s="104"/>
      <c r="M50" s="104"/>
      <c r="N50" s="104"/>
      <c r="O50" s="104"/>
      <c r="P50" s="104"/>
      <c r="Q50" s="104"/>
      <c r="R50" s="104"/>
      <c r="S50" s="104"/>
      <c r="T50" s="104"/>
    </row>
    <row r="51" spans="1:20" x14ac:dyDescent="0.15">
      <c r="A51" s="39" t="str">
        <f>IF(ISERROR(VLOOKUP(8,O:P,2,FALSE)),"",VLOOKUP(8,O:P,2,FALSE))</f>
        <v/>
      </c>
      <c r="B51" s="40"/>
      <c r="C51" s="40"/>
      <c r="D51" s="303"/>
      <c r="E51" s="39" t="str">
        <f>IF(ISERROR(VLOOKUP(8,O:Q,3,FALSE)),"",VLOOKUP(8,O:Q,3,FALSE))</f>
        <v/>
      </c>
      <c r="F51" s="40"/>
      <c r="G51" s="40"/>
      <c r="H51" s="40"/>
      <c r="I51" s="40"/>
      <c r="J51" s="40"/>
      <c r="K51" s="303"/>
      <c r="L51" s="104"/>
      <c r="M51" s="104"/>
      <c r="N51" s="104"/>
      <c r="O51" s="104"/>
      <c r="P51" s="104"/>
      <c r="Q51" s="104"/>
      <c r="R51" s="104"/>
      <c r="S51" s="104"/>
      <c r="T51" s="104"/>
    </row>
    <row r="52" spans="1:20" x14ac:dyDescent="0.15">
      <c r="A52" s="39" t="str">
        <f>IF(ISERROR(VLOOKUP(9,O:P,2,FALSE)),"",VLOOKUP(9,O:P,2,FALSE))</f>
        <v/>
      </c>
      <c r="B52" s="40"/>
      <c r="C52" s="40"/>
      <c r="D52" s="303"/>
      <c r="E52" s="39" t="str">
        <f>IF(ISERROR(VLOOKUP(9,O:Q,3,FALSE)),"",VLOOKUP(9,O:Q,3,FALSE))</f>
        <v/>
      </c>
      <c r="F52" s="40"/>
      <c r="G52" s="40"/>
      <c r="H52" s="40"/>
      <c r="I52" s="40"/>
      <c r="J52" s="40"/>
      <c r="K52" s="303"/>
      <c r="L52" s="104"/>
      <c r="M52" s="104"/>
      <c r="N52" s="104"/>
      <c r="O52" s="104"/>
      <c r="P52" s="104"/>
      <c r="Q52" s="104"/>
      <c r="R52" s="104"/>
      <c r="S52" s="104"/>
      <c r="T52" s="104"/>
    </row>
    <row r="53" spans="1:20" x14ac:dyDescent="0.15">
      <c r="A53" s="39" t="str">
        <f>IF(ISERROR(VLOOKUP(10,O:P,2,FALSE)),"",VLOOKUP(10,O:P,2,FALSE))</f>
        <v/>
      </c>
      <c r="B53" s="40"/>
      <c r="C53" s="40"/>
      <c r="D53" s="303"/>
      <c r="E53" s="39" t="str">
        <f>IF(ISERROR(VLOOKUP(10,O:Q,3,FALSE)),"",VLOOKUP(10,O:Q,3,FALSE))</f>
        <v/>
      </c>
      <c r="F53" s="40"/>
      <c r="G53" s="40"/>
      <c r="H53" s="40"/>
      <c r="I53" s="40"/>
      <c r="J53" s="40"/>
      <c r="K53" s="303"/>
      <c r="L53" s="104"/>
      <c r="M53" s="104"/>
      <c r="N53" s="104"/>
      <c r="O53" s="104"/>
      <c r="P53" s="104"/>
      <c r="Q53" s="104"/>
      <c r="R53" s="104"/>
      <c r="S53" s="104"/>
      <c r="T53" s="104"/>
    </row>
    <row r="54" spans="1:20" x14ac:dyDescent="0.15">
      <c r="A54" s="39" t="str">
        <f>IF(ISERROR(VLOOKUP(11,O:P,2,FALSE)),"",VLOOKUP(11,O:P,2,FALSE))</f>
        <v/>
      </c>
      <c r="B54" s="40"/>
      <c r="C54" s="40"/>
      <c r="D54" s="303"/>
      <c r="E54" s="39" t="str">
        <f>IF(ISERROR(VLOOKUP(11,O:Q,3,FALSE)),"",VLOOKUP(11,O:Q,3,FALSE))</f>
        <v/>
      </c>
      <c r="F54" s="40"/>
      <c r="G54" s="40"/>
      <c r="H54" s="40"/>
      <c r="I54" s="40"/>
      <c r="J54" s="40"/>
      <c r="K54" s="303"/>
      <c r="L54" s="104"/>
      <c r="M54" s="104"/>
      <c r="N54" s="104"/>
      <c r="O54" s="104"/>
      <c r="P54" s="104"/>
      <c r="Q54" s="104"/>
      <c r="R54" s="104"/>
      <c r="S54" s="104"/>
      <c r="T54" s="104"/>
    </row>
    <row r="55" spans="1:20" x14ac:dyDescent="0.15">
      <c r="A55" s="39" t="str">
        <f>IF(ISERROR(VLOOKUP(12,O:P,2,FALSE)),"",VLOOKUP(12,O:P,2,FALSE))</f>
        <v/>
      </c>
      <c r="B55" s="40"/>
      <c r="C55" s="40"/>
      <c r="D55" s="303"/>
      <c r="E55" s="39" t="str">
        <f>IF(ISERROR(VLOOKUP(12,O:Q,3,FALSE)),"",VLOOKUP(12,O:Q,3,FALSE))</f>
        <v/>
      </c>
      <c r="F55" s="40"/>
      <c r="G55" s="40"/>
      <c r="H55" s="40"/>
      <c r="I55" s="40"/>
      <c r="J55" s="40"/>
      <c r="K55" s="303"/>
      <c r="L55" s="104"/>
      <c r="M55" s="104"/>
      <c r="N55" s="104"/>
      <c r="O55" s="104"/>
      <c r="P55" s="104"/>
      <c r="Q55" s="104"/>
      <c r="R55" s="104"/>
      <c r="S55" s="104"/>
      <c r="T55" s="104"/>
    </row>
    <row r="56" spans="1:20" x14ac:dyDescent="0.15">
      <c r="A56" s="39" t="str">
        <f>IF(ISERROR(VLOOKUP(13,O:P,2,FALSE)),"",VLOOKUP(13,O:P,2,FALSE))</f>
        <v/>
      </c>
      <c r="B56" s="40"/>
      <c r="C56" s="40"/>
      <c r="D56" s="303"/>
      <c r="E56" s="39" t="str">
        <f>IF(ISERROR(VLOOKUP(13,O:Q,3,FALSE)),"",VLOOKUP(13,O:Q,3,FALSE))</f>
        <v/>
      </c>
      <c r="F56" s="40"/>
      <c r="G56" s="40"/>
      <c r="H56" s="40"/>
      <c r="I56" s="40"/>
      <c r="J56" s="40"/>
      <c r="K56" s="303"/>
      <c r="L56" s="104"/>
      <c r="M56" s="104"/>
      <c r="N56" s="104"/>
      <c r="O56" s="104"/>
      <c r="P56" s="104"/>
      <c r="Q56" s="104"/>
      <c r="R56" s="104"/>
      <c r="S56" s="104"/>
      <c r="T56" s="104"/>
    </row>
    <row r="57" spans="1:20" x14ac:dyDescent="0.15">
      <c r="A57" s="39" t="str">
        <f>IF(ISERROR(VLOOKUP(14,O:P,2,FALSE)),"",VLOOKUP(14,O:P,2,FALSE))</f>
        <v/>
      </c>
      <c r="B57" s="40"/>
      <c r="C57" s="40"/>
      <c r="D57" s="303"/>
      <c r="E57" s="39" t="str">
        <f>IF(ISERROR(VLOOKUP(14,O:Q,3,FALSE)),"",VLOOKUP(14,O:Q,3,FALSE))</f>
        <v/>
      </c>
      <c r="F57" s="40"/>
      <c r="G57" s="40"/>
      <c r="H57" s="40"/>
      <c r="I57" s="40"/>
      <c r="J57" s="40"/>
      <c r="K57" s="303"/>
      <c r="L57" s="104"/>
      <c r="M57" s="104"/>
      <c r="N57" s="104"/>
      <c r="O57" s="104"/>
      <c r="P57" s="104"/>
      <c r="Q57" s="104"/>
      <c r="R57" s="104"/>
      <c r="S57" s="104"/>
      <c r="T57" s="104"/>
    </row>
    <row r="58" spans="1:20" x14ac:dyDescent="0.15">
      <c r="A58" s="39" t="str">
        <f>IF(ISERROR(VLOOKUP(15,O:P,2,FALSE)),"",VLOOKUP(15,O:P,2,FALSE))</f>
        <v/>
      </c>
      <c r="B58" s="40"/>
      <c r="C58" s="40"/>
      <c r="D58" s="303"/>
      <c r="E58" s="39" t="str">
        <f>IF(ISERROR(VLOOKUP(15,O:Q,3,FALSE)),"",VLOOKUP(15,O:Q,3,FALSE))</f>
        <v/>
      </c>
      <c r="F58" s="40"/>
      <c r="G58" s="40"/>
      <c r="H58" s="40"/>
      <c r="I58" s="40"/>
      <c r="J58" s="40"/>
      <c r="K58" s="303"/>
      <c r="L58" s="104"/>
      <c r="M58" s="104"/>
      <c r="N58" s="104"/>
      <c r="O58" s="104"/>
      <c r="P58" s="104"/>
      <c r="Q58" s="104"/>
      <c r="R58" s="104"/>
      <c r="S58" s="104"/>
      <c r="T58" s="104"/>
    </row>
    <row r="59" spans="1:20" x14ac:dyDescent="0.15">
      <c r="A59" s="39" t="str">
        <f>IF(ISERROR(VLOOKUP(16,O:P,2,FALSE)),"",VLOOKUP(16,O:P,2,FALSE))</f>
        <v/>
      </c>
      <c r="B59" s="40"/>
      <c r="C59" s="40"/>
      <c r="D59" s="303"/>
      <c r="E59" s="39" t="str">
        <f>IF(ISERROR(VLOOKUP(16,O:Q,3,FALSE)),"",VLOOKUP(16,O:Q,3,FALSE))</f>
        <v/>
      </c>
      <c r="F59" s="40"/>
      <c r="G59" s="40"/>
      <c r="H59" s="40"/>
      <c r="I59" s="40"/>
      <c r="J59" s="40"/>
      <c r="K59" s="303"/>
      <c r="L59" s="104"/>
      <c r="M59" s="104"/>
      <c r="N59" s="104"/>
      <c r="O59" s="104"/>
      <c r="P59" s="104"/>
      <c r="Q59" s="104"/>
      <c r="R59" s="104"/>
      <c r="S59" s="104"/>
      <c r="T59" s="104"/>
    </row>
    <row r="60" spans="1:20" x14ac:dyDescent="0.15">
      <c r="A60" s="39" t="str">
        <f>IF(ISERROR(VLOOKUP(17,O:P,2,FALSE)),"",VLOOKUP(17,O:P,2,FALSE))</f>
        <v/>
      </c>
      <c r="B60" s="40"/>
      <c r="C60" s="40"/>
      <c r="D60" s="303"/>
      <c r="E60" s="39" t="str">
        <f>IF(ISERROR(VLOOKUP(17,O:Q,3,FALSE)),"",VLOOKUP(17,O:Q,3,FALSE))</f>
        <v/>
      </c>
      <c r="F60" s="40"/>
      <c r="G60" s="40"/>
      <c r="H60" s="40"/>
      <c r="I60" s="40"/>
      <c r="J60" s="40"/>
      <c r="K60" s="303"/>
      <c r="L60" s="104"/>
      <c r="M60" s="104"/>
      <c r="N60" s="104"/>
      <c r="O60" s="104"/>
      <c r="P60" s="104"/>
      <c r="Q60" s="104"/>
      <c r="R60" s="104"/>
      <c r="S60" s="104"/>
      <c r="T60" s="104"/>
    </row>
    <row r="61" spans="1:20" x14ac:dyDescent="0.15">
      <c r="A61" s="39" t="str">
        <f>IF(ISERROR(VLOOKUP(18,O:P,2,FALSE)),"",VLOOKUP(18,O:P,2,FALSE))</f>
        <v/>
      </c>
      <c r="B61" s="40"/>
      <c r="C61" s="40"/>
      <c r="D61" s="303"/>
      <c r="E61" s="39" t="str">
        <f>IF(ISERROR(VLOOKUP(18,O:Q,3,FALSE)),"",VLOOKUP(18,O:Q,3,FALSE))</f>
        <v/>
      </c>
      <c r="F61" s="40"/>
      <c r="G61" s="40"/>
      <c r="H61" s="40"/>
      <c r="I61" s="40"/>
      <c r="J61" s="40"/>
      <c r="K61" s="303"/>
      <c r="L61" s="104"/>
      <c r="M61" s="104"/>
      <c r="N61" s="104"/>
      <c r="O61" s="104"/>
      <c r="P61" s="104"/>
      <c r="Q61" s="104"/>
      <c r="R61" s="104"/>
      <c r="S61" s="104"/>
      <c r="T61" s="104"/>
    </row>
    <row r="62" spans="1:20" x14ac:dyDescent="0.15">
      <c r="A62" s="39" t="str">
        <f>IF(ISERROR(VLOOKUP(19,O:P,2,FALSE)),"",VLOOKUP(19,O:P,2,FALSE))</f>
        <v/>
      </c>
      <c r="B62" s="40"/>
      <c r="C62" s="40"/>
      <c r="D62" s="303"/>
      <c r="E62" s="39" t="str">
        <f>IF(ISERROR(VLOOKUP(19,O:Q,3,FALSE)),"",VLOOKUP(19,O:Q,3,FALSE))</f>
        <v/>
      </c>
      <c r="F62" s="40"/>
      <c r="G62" s="40"/>
      <c r="H62" s="40"/>
      <c r="I62" s="40"/>
      <c r="J62" s="40"/>
      <c r="K62" s="303"/>
      <c r="L62" s="104"/>
      <c r="M62" s="104"/>
      <c r="N62" s="104"/>
      <c r="O62" s="104"/>
      <c r="P62" s="104"/>
      <c r="Q62" s="104"/>
      <c r="R62" s="104"/>
      <c r="S62" s="104"/>
      <c r="T62" s="104"/>
    </row>
    <row r="63" spans="1:20" x14ac:dyDescent="0.15">
      <c r="A63" s="39" t="str">
        <f>IF(ISERROR(VLOOKUP(20,O:P,2,FALSE)),"",VLOOKUP(20,O:P,2,FALSE))</f>
        <v/>
      </c>
      <c r="B63" s="40"/>
      <c r="C63" s="40"/>
      <c r="D63" s="303"/>
      <c r="E63" s="39" t="str">
        <f>IF(ISERROR(VLOOKUP(20,O:Q,3,FALSE)),"",VLOOKUP(20,O:Q,3,FALSE))</f>
        <v/>
      </c>
      <c r="F63" s="40"/>
      <c r="G63" s="40"/>
      <c r="H63" s="40"/>
      <c r="I63" s="40"/>
      <c r="J63" s="40"/>
      <c r="K63" s="303"/>
      <c r="L63" s="104"/>
      <c r="M63" s="104"/>
      <c r="N63" s="104"/>
      <c r="O63" s="104"/>
      <c r="P63" s="104"/>
      <c r="Q63" s="104"/>
      <c r="R63" s="104"/>
      <c r="S63" s="104"/>
      <c r="T63" s="104"/>
    </row>
    <row r="64" spans="1:20" x14ac:dyDescent="0.15">
      <c r="A64" s="39" t="str">
        <f>IF(ISERROR(VLOOKUP(21,O:P,2,FALSE)),"",VLOOKUP(21,O:P,2,FALSE))</f>
        <v/>
      </c>
      <c r="B64" s="40"/>
      <c r="C64" s="40"/>
      <c r="D64" s="303"/>
      <c r="E64" s="39" t="str">
        <f>IF(ISERROR(VLOOKUP(21,O:Q,3,FALSE)),"",VLOOKUP(21,O:Q,3,FALSE))</f>
        <v/>
      </c>
      <c r="F64" s="40"/>
      <c r="G64" s="40"/>
      <c r="H64" s="40"/>
      <c r="I64" s="40"/>
      <c r="J64" s="40"/>
      <c r="K64" s="303"/>
      <c r="L64" s="104"/>
      <c r="M64" s="104"/>
      <c r="N64" s="104"/>
      <c r="O64" s="104"/>
      <c r="P64" s="104"/>
      <c r="Q64" s="104"/>
      <c r="R64" s="104"/>
      <c r="S64" s="104"/>
      <c r="T64" s="104"/>
    </row>
    <row r="65" spans="1:20" x14ac:dyDescent="0.15">
      <c r="A65" s="39" t="str">
        <f>IF(ISERROR(VLOOKUP(22,O:P,2,FALSE)),"",VLOOKUP(22,O:P,2,FALSE))</f>
        <v/>
      </c>
      <c r="B65" s="40"/>
      <c r="C65" s="40"/>
      <c r="D65" s="303"/>
      <c r="E65" s="39" t="str">
        <f>IF(ISERROR(VLOOKUP(22,O:Q,3,FALSE)),"",VLOOKUP(22,O:Q,3,FALSE))</f>
        <v/>
      </c>
      <c r="F65" s="40"/>
      <c r="G65" s="40"/>
      <c r="H65" s="40"/>
      <c r="I65" s="40"/>
      <c r="J65" s="40"/>
      <c r="K65" s="303"/>
      <c r="L65" s="104"/>
      <c r="M65" s="104"/>
      <c r="N65" s="104"/>
      <c r="O65" s="104"/>
      <c r="P65" s="104"/>
      <c r="Q65" s="104"/>
      <c r="R65" s="104"/>
      <c r="S65" s="104"/>
      <c r="T65" s="104"/>
    </row>
    <row r="66" spans="1:20" x14ac:dyDescent="0.15">
      <c r="A66" s="39" t="str">
        <f>IF(ISERROR(VLOOKUP(23,O:P,2,FALSE)),"",VLOOKUP(23,O:P,2,FALSE))</f>
        <v/>
      </c>
      <c r="B66" s="40"/>
      <c r="C66" s="40"/>
      <c r="D66" s="303"/>
      <c r="E66" s="39" t="str">
        <f>IF(ISERROR(VLOOKUP(23,O:Q,3,FALSE)),"",VLOOKUP(23,O:Q,3,FALSE))</f>
        <v/>
      </c>
      <c r="F66" s="40"/>
      <c r="G66" s="40"/>
      <c r="H66" s="40"/>
      <c r="I66" s="40"/>
      <c r="J66" s="40"/>
      <c r="K66" s="303"/>
      <c r="L66" s="104"/>
      <c r="M66" s="104"/>
      <c r="N66" s="104"/>
      <c r="O66" s="104"/>
      <c r="P66" s="104"/>
      <c r="Q66" s="104"/>
      <c r="R66" s="104"/>
      <c r="S66" s="104"/>
      <c r="T66" s="104"/>
    </row>
    <row r="67" spans="1:20" x14ac:dyDescent="0.15">
      <c r="A67" s="39" t="str">
        <f>IF(ISERROR(VLOOKUP(24,O:P,2,FALSE)),"",VLOOKUP(24,O:P,2,FALSE))</f>
        <v/>
      </c>
      <c r="B67" s="40"/>
      <c r="C67" s="40"/>
      <c r="D67" s="303"/>
      <c r="E67" s="39" t="str">
        <f>IF(ISERROR(VLOOKUP(24,O:Q,3,FALSE)),"",VLOOKUP(24,O:Q,3,FALSE))</f>
        <v/>
      </c>
      <c r="F67" s="40"/>
      <c r="G67" s="40"/>
      <c r="H67" s="40"/>
      <c r="I67" s="40"/>
      <c r="J67" s="40"/>
      <c r="K67" s="303"/>
      <c r="L67" s="104"/>
      <c r="M67" s="104"/>
      <c r="N67" s="104"/>
      <c r="O67" s="104"/>
      <c r="P67" s="104"/>
      <c r="Q67" s="104"/>
      <c r="R67" s="104"/>
      <c r="S67" s="104"/>
      <c r="T67" s="104"/>
    </row>
    <row r="68" spans="1:20" x14ac:dyDescent="0.15">
      <c r="A68" s="39" t="str">
        <f>IF(ISERROR(VLOOKUP(25,O:P,2,FALSE)),"",VLOOKUP(25,O:P,2,FALSE))</f>
        <v/>
      </c>
      <c r="B68" s="40"/>
      <c r="C68" s="40"/>
      <c r="D68" s="303"/>
      <c r="E68" s="39" t="str">
        <f>IF(ISERROR(VLOOKUP(25,O:Q,3,FALSE)),"",VLOOKUP(25,O:Q,3,FALSE))</f>
        <v/>
      </c>
      <c r="F68" s="40"/>
      <c r="G68" s="40"/>
      <c r="H68" s="40"/>
      <c r="I68" s="40"/>
      <c r="J68" s="40"/>
      <c r="K68" s="303"/>
      <c r="L68" s="104"/>
      <c r="M68" s="104"/>
      <c r="N68" s="104"/>
      <c r="O68" s="104"/>
      <c r="P68" s="104"/>
      <c r="Q68" s="104"/>
      <c r="R68" s="104"/>
      <c r="S68" s="104"/>
      <c r="T68" s="104"/>
    </row>
    <row r="69" spans="1:20" x14ac:dyDescent="0.15">
      <c r="R69" s="104"/>
    </row>
  </sheetData>
  <sheetProtection password="FB83" sheet="1"/>
  <mergeCells count="36">
    <mergeCell ref="A33:D33"/>
    <mergeCell ref="A40:D40"/>
    <mergeCell ref="A43:D43"/>
    <mergeCell ref="E43:K43"/>
    <mergeCell ref="E10:I10"/>
    <mergeCell ref="A34:D34"/>
    <mergeCell ref="B35:D35"/>
    <mergeCell ref="B36:D36"/>
    <mergeCell ref="A37:D37"/>
    <mergeCell ref="A38:D38"/>
    <mergeCell ref="B39:D39"/>
    <mergeCell ref="B29:D29"/>
    <mergeCell ref="A30:A32"/>
    <mergeCell ref="B30:D30"/>
    <mergeCell ref="B31:D31"/>
    <mergeCell ref="B32:D32"/>
    <mergeCell ref="A25:A28"/>
    <mergeCell ref="B25:D25"/>
    <mergeCell ref="B26:D26"/>
    <mergeCell ref="B27:D27"/>
    <mergeCell ref="B28:D28"/>
    <mergeCell ref="A20:D20"/>
    <mergeCell ref="B21:D21"/>
    <mergeCell ref="B22:D22"/>
    <mergeCell ref="B23:D23"/>
    <mergeCell ref="B24:D24"/>
    <mergeCell ref="B17:D17"/>
    <mergeCell ref="K14:K15"/>
    <mergeCell ref="A16:D16"/>
    <mergeCell ref="B18:D18"/>
    <mergeCell ref="A19:D19"/>
    <mergeCell ref="B3:H3"/>
    <mergeCell ref="B4:H4"/>
    <mergeCell ref="B5:H5"/>
    <mergeCell ref="B6:H6"/>
    <mergeCell ref="A14:D15"/>
  </mergeCells>
  <phoneticPr fontId="2"/>
  <dataValidations count="2">
    <dataValidation type="whole" allowBlank="1" showInputMessage="1" showErrorMessage="1" errorTitle="入力エラー" error="数値（0～99999）を入力してください。" prompt="該当する人数を入力してください。" sqref="E16:J39" xr:uid="{3BBE97B5-A2E6-43F8-85BE-880CB543AF44}">
      <formula1>0</formula1>
      <formula2>99999</formula2>
    </dataValidation>
    <dataValidation allowBlank="1" showInputMessage="1" showErrorMessage="1" errorTitle="入力エラー" error="数値（0～99999）を入力してください。" prompt="該当する人数を入力してください。" sqref="K16:K40" xr:uid="{04501ACA-8914-493F-8984-4D08A9045D5B}"/>
  </dataValidations>
  <printOptions horizontalCentered="1"/>
  <pageMargins left="0.78740157480314965" right="0.78740157480314965" top="0.78740157480314965" bottom="0.59055118110236227" header="0.78740157480314965" footer="0.39370078740157483"/>
  <pageSetup paperSize="9" scale="78" orientation="portrait" horizontalDpi="0"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10</vt:i4>
      </vt:variant>
    </vt:vector>
  </HeadingPairs>
  <TitlesOfParts>
    <vt:vector size="29" baseType="lpstr">
      <vt:lpstr>表紙</vt:lpstr>
      <vt:lpstr>１</vt:lpstr>
      <vt:lpstr>２</vt:lpstr>
      <vt:lpstr>３</vt:lpstr>
      <vt:lpstr>４</vt:lpstr>
      <vt:lpstr>５</vt:lpstr>
      <vt:lpstr>システム</vt:lpstr>
      <vt:lpstr>5-2</vt:lpstr>
      <vt:lpstr>5-3</vt:lpstr>
      <vt:lpstr>６</vt:lpstr>
      <vt:lpstr>7</vt:lpstr>
      <vt:lpstr>８</vt:lpstr>
      <vt:lpstr>コメント</vt:lpstr>
      <vt:lpstr>DATAⅠ</vt:lpstr>
      <vt:lpstr>DATAⅡ</vt:lpstr>
      <vt:lpstr>DATAⅢ</vt:lpstr>
      <vt:lpstr>DATAⅣ</vt:lpstr>
      <vt:lpstr>DATAⅤ</vt:lpstr>
      <vt:lpstr>DATAⅥ</vt:lpstr>
      <vt:lpstr>'１'!Print_Area</vt:lpstr>
      <vt:lpstr>'３'!Print_Area</vt:lpstr>
      <vt:lpstr>'４'!Print_Area</vt:lpstr>
      <vt:lpstr>'５'!Print_Area</vt:lpstr>
      <vt:lpstr>'5-2'!Print_Area</vt:lpstr>
      <vt:lpstr>'5-3'!Print_Area</vt:lpstr>
      <vt:lpstr>'６'!Print_Area</vt:lpstr>
      <vt:lpstr>'7'!Print_Area</vt:lpstr>
      <vt:lpstr>表紙!Print_Area</vt:lpstr>
      <vt:lpstr>選択</vt:lpstr>
    </vt:vector>
  </TitlesOfParts>
  <Company>JALSHA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地方公務員健康状況等調査</dc:title>
  <dc:creator>後藤 啓之</dc:creator>
  <cp:lastModifiedBy>湯川 和光</cp:lastModifiedBy>
  <cp:lastPrinted>2024-04-15T07:13:57Z</cp:lastPrinted>
  <dcterms:created xsi:type="dcterms:W3CDTF">1999-04-19T08:10:01Z</dcterms:created>
  <dcterms:modified xsi:type="dcterms:W3CDTF">2026-04-20T01:54:40Z</dcterms:modified>
</cp:coreProperties>
</file>